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DOCUMENTOS\PRESUPUESTO 2023\Emiliana\"/>
    </mc:Choice>
  </mc:AlternateContent>
  <xr:revisionPtr revIDLastSave="0" documentId="13_ncr:1_{332A8AA5-73AB-4295-904D-5537BD33AD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ificado" sheetId="5" r:id="rId1"/>
    <sheet name="EJEC GASTO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4" i="4" l="1"/>
  <c r="R53" i="4"/>
  <c r="R52" i="4"/>
  <c r="R51" i="4"/>
  <c r="R50" i="4"/>
  <c r="R49" i="4"/>
  <c r="R48" i="4"/>
  <c r="R47" i="4"/>
  <c r="R46" i="4"/>
  <c r="R44" i="4"/>
  <c r="R43" i="4"/>
  <c r="R42" i="4"/>
  <c r="R41" i="4"/>
  <c r="R40" i="4"/>
  <c r="R39" i="4"/>
  <c r="R38" i="4"/>
  <c r="R37" i="4"/>
  <c r="R34" i="4"/>
  <c r="R33" i="4"/>
  <c r="R32" i="4"/>
  <c r="R31" i="4"/>
  <c r="R30" i="4"/>
  <c r="R29" i="4"/>
  <c r="R28" i="4"/>
  <c r="R27" i="4"/>
  <c r="R22" i="4"/>
  <c r="R23" i="4"/>
  <c r="Q19" i="4"/>
  <c r="Q25" i="4"/>
  <c r="Q35" i="4"/>
  <c r="Q45" i="4"/>
  <c r="M19" i="4"/>
  <c r="N19" i="4"/>
  <c r="O19" i="4"/>
  <c r="P19" i="4"/>
  <c r="M25" i="4"/>
  <c r="N25" i="4"/>
  <c r="O25" i="4"/>
  <c r="P25" i="4"/>
  <c r="M35" i="4"/>
  <c r="N35" i="4"/>
  <c r="O35" i="4"/>
  <c r="P35" i="4"/>
  <c r="M45" i="4"/>
  <c r="N45" i="4"/>
  <c r="O45" i="4"/>
  <c r="P45" i="4"/>
  <c r="L45" i="4"/>
  <c r="L25" i="4"/>
  <c r="L19" i="4"/>
  <c r="K19" i="4"/>
  <c r="K25" i="4"/>
  <c r="K35" i="4"/>
  <c r="K45" i="4"/>
  <c r="C45" i="4"/>
  <c r="J45" i="4"/>
  <c r="J25" i="4"/>
  <c r="J19" i="4"/>
  <c r="C35" i="4"/>
  <c r="C28" i="5"/>
  <c r="C25" i="4"/>
  <c r="C19" i="4"/>
  <c r="I20" i="4"/>
  <c r="G45" i="4"/>
  <c r="H45" i="4"/>
  <c r="I45" i="4"/>
  <c r="I25" i="4"/>
  <c r="H36" i="4"/>
  <c r="H35" i="4" s="1"/>
  <c r="H26" i="4"/>
  <c r="H25" i="4" s="1"/>
  <c r="H24" i="4"/>
  <c r="H20" i="4"/>
  <c r="I35" i="4"/>
  <c r="J35" i="4"/>
  <c r="L35" i="4"/>
  <c r="G35" i="4"/>
  <c r="G26" i="4"/>
  <c r="G25" i="4" s="1"/>
  <c r="G20" i="4"/>
  <c r="G19" i="4" s="1"/>
  <c r="B38" i="5"/>
  <c r="B28" i="5"/>
  <c r="B18" i="5"/>
  <c r="B12" i="5"/>
  <c r="R36" i="4" l="1"/>
  <c r="R35" i="4" s="1"/>
  <c r="O18" i="4"/>
  <c r="Q55" i="4"/>
  <c r="Q18" i="4"/>
  <c r="M18" i="4"/>
  <c r="P55" i="4"/>
  <c r="N55" i="4"/>
  <c r="M55" i="4"/>
  <c r="O55" i="4"/>
  <c r="N18" i="4"/>
  <c r="P18" i="4"/>
  <c r="L18" i="4"/>
  <c r="L55" i="4"/>
  <c r="H19" i="4"/>
  <c r="H18" i="4" s="1"/>
  <c r="J55" i="4"/>
  <c r="K55" i="4"/>
  <c r="K18" i="4"/>
  <c r="J18" i="4"/>
  <c r="I19" i="4"/>
  <c r="G55" i="4"/>
  <c r="C38" i="5"/>
  <c r="C18" i="4"/>
  <c r="G18" i="4"/>
  <c r="B11" i="5"/>
  <c r="B48" i="5"/>
  <c r="C18" i="5"/>
  <c r="C12" i="5"/>
  <c r="F26" i="4"/>
  <c r="R26" i="4" s="1"/>
  <c r="F45" i="4"/>
  <c r="F35" i="4"/>
  <c r="F24" i="4"/>
  <c r="R24" i="4" s="1"/>
  <c r="F21" i="4"/>
  <c r="R21" i="4" s="1"/>
  <c r="F20" i="4"/>
  <c r="R20" i="4" s="1"/>
  <c r="E19" i="4"/>
  <c r="D19" i="4"/>
  <c r="E45" i="4"/>
  <c r="E25" i="4"/>
  <c r="E35" i="4"/>
  <c r="H55" i="4" l="1"/>
  <c r="F25" i="4"/>
  <c r="I18" i="4"/>
  <c r="I55" i="4"/>
  <c r="C48" i="5"/>
  <c r="F19" i="4"/>
  <c r="C11" i="5"/>
  <c r="E18" i="4"/>
  <c r="E55" i="4"/>
  <c r="F55" i="4" l="1"/>
  <c r="F18" i="4"/>
  <c r="B45" i="4"/>
  <c r="B35" i="4"/>
  <c r="D25" i="4"/>
  <c r="B25" i="4"/>
  <c r="B19" i="4"/>
  <c r="R45" i="4" l="1"/>
  <c r="R19" i="4"/>
  <c r="B18" i="4"/>
  <c r="B55" i="4"/>
  <c r="R25" i="4"/>
  <c r="D55" i="4"/>
  <c r="D18" i="4"/>
  <c r="C55" i="4"/>
  <c r="R55" i="4" l="1"/>
  <c r="R18" i="4"/>
</calcChain>
</file>

<file path=xl/sharedStrings.xml><?xml version="1.0" encoding="utf-8"?>
<sst xmlns="http://schemas.openxmlformats.org/spreadsheetml/2006/main" count="120" uniqueCount="76">
  <si>
    <t>CAPITULO: 0216, UNIDAD EJECUTORA: 0005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</si>
  <si>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</si>
  <si>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</si>
  <si>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</si>
  <si>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</si>
  <si>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</si>
  <si>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</si>
  <si>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</si>
  <si>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</si>
  <si>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</si>
  <si>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</si>
  <si>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</si>
  <si>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</si>
  <si>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</si>
  <si>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</si>
  <si>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</si>
  <si>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</si>
  <si>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</si>
  <si>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</si>
  <si>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</si>
  <si>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</si>
  <si>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</si>
  <si>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</si>
  <si>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</si>
  <si>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</si>
  <si>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</si>
  <si>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</si>
  <si>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</si>
  <si>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</si>
  <si>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</si>
  <si>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</si>
  <si>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</si>
  <si>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</si>
  <si>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</si>
  <si>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</si>
  <si>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</si>
  <si>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</si>
  <si>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</si>
  <si>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</si>
  <si>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</si>
  <si>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</si>
  <si>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Total general</t>
  </si>
  <si>
    <t>Ejecución de Gastos en etapa devengado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</si>
  <si>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</si>
  <si>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</si>
  <si>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</si>
  <si>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</si>
  <si>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</si>
  <si>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</si>
  <si>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</si>
  <si>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</si>
  <si>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</si>
  <si>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</si>
  <si>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</si>
  <si>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</si>
  <si>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</si>
  <si>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</si>
  <si>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Fuente: Sistema Integrado de Gestion Financiera (SIGEF)</t>
  </si>
  <si>
    <t>PRESUPUESTO MODIFICADO</t>
  </si>
  <si>
    <t>MINISTERIO DE CULTURA</t>
  </si>
  <si>
    <t>DIRECCIÓN GENERAL DE BELLAS ARTES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</si>
  <si>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</si>
  <si>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</si>
  <si>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VIRGINIA VERUSKA D`OLEO CABRERA</t>
  </si>
  <si>
    <t>2.2.7 - SERVICIOS DE CONSERVACIÓN, REP. MENORES E INSTAL. TEMPORALES</t>
  </si>
  <si>
    <t>2.2.7 - SERVICIOS DE CONSERVACIÓN, REP. MENORES E INSTALACIONES TEMPORALES</t>
  </si>
  <si>
    <t xml:space="preserve"> </t>
  </si>
  <si>
    <t xml:space="preserve"> Encargada Divisiòn de Presupuesto</t>
  </si>
  <si>
    <t xml:space="preserve">                      ELABORADO Y REVISADO POR:</t>
  </si>
  <si>
    <t xml:space="preserve">                                                                                                                                                                                                 REVISADO Y ELABORADO POR:</t>
  </si>
  <si>
    <t xml:space="preserve">VIRGINIA VERUSKA D`OLEO CABRERA </t>
  </si>
  <si>
    <t>Encargada DivIsiòn de Presupuesto</t>
  </si>
  <si>
    <t>Noviembre</t>
  </si>
  <si>
    <t>NOVIEMBRE 2023</t>
  </si>
  <si>
    <t>Fecha de registro: el 04 de noviembre de 2023</t>
  </si>
  <si>
    <t>Fecha de imputación: hasta el 30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</si>
</sst>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7" fillId="0" borderId="0" xfId="0" applyFont="1"/>
    <xf numFmtId="0" fontId="8" fillId="0" borderId="6" xfId="0" applyFont="1" applyBorder="1" applyAlignment="1">
      <alignment horizontal="left"/>
    </xf>
    <xf numFmtId="44" fontId="8" fillId="0" borderId="6" xfId="2" applyFont="1" applyBorder="1" applyAlignment="1"/>
    <xf numFmtId="0" fontId="7" fillId="0" borderId="6" xfId="0" applyFont="1" applyBorder="1" applyAlignment="1">
      <alignment horizontal="left"/>
    </xf>
    <xf numFmtId="44" fontId="7" fillId="0" borderId="6" xfId="2" applyFont="1" applyBorder="1" applyAlignment="1"/>
    <xf numFmtId="0" fontId="9" fillId="2" borderId="0" xfId="0" applyFont="1" applyFill="1" applyBorder="1" applyAlignment="1">
      <alignment vertical="center"/>
    </xf>
    <xf numFmtId="44" fontId="9" fillId="2" borderId="7" xfId="2" applyFont="1" applyFill="1" applyBorder="1" applyAlignment="1"/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 indent="1"/>
    </xf>
    <xf numFmtId="0" fontId="3" fillId="0" borderId="6" xfId="0" applyFont="1" applyBorder="1" applyAlignment="1">
      <alignment horizontal="left" indent="2"/>
    </xf>
    <xf numFmtId="4" fontId="3" fillId="0" borderId="6" xfId="0" applyNumberFormat="1" applyFont="1" applyBorder="1"/>
    <xf numFmtId="4" fontId="3" fillId="0" borderId="0" xfId="0" applyNumberFormat="1" applyFont="1"/>
    <xf numFmtId="4" fontId="3" fillId="0" borderId="6" xfId="2" applyNumberFormat="1" applyFont="1" applyBorder="1" applyAlignment="1"/>
    <xf numFmtId="0" fontId="3" fillId="4" borderId="6" xfId="0" applyFont="1" applyFill="1" applyBorder="1" applyAlignment="1">
      <alignment horizontal="left" indent="2"/>
    </xf>
    <xf numFmtId="0" fontId="13" fillId="2" borderId="6" xfId="0" applyFont="1" applyFill="1" applyBorder="1" applyAlignment="1">
      <alignment vertical="center"/>
    </xf>
    <xf numFmtId="0" fontId="3" fillId="4" borderId="0" xfId="0" applyFont="1" applyFill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0" applyNumberFormat="1" applyFont="1"/>
    <xf numFmtId="4" fontId="0" fillId="0" borderId="0" xfId="0" applyNumberFormat="1" applyFont="1"/>
    <xf numFmtId="4" fontId="12" fillId="0" borderId="0" xfId="0" applyNumberFormat="1" applyFont="1"/>
    <xf numFmtId="4" fontId="14" fillId="0" borderId="6" xfId="0" applyNumberFormat="1" applyFont="1" applyBorder="1"/>
    <xf numFmtId="4" fontId="14" fillId="0" borderId="6" xfId="2" applyNumberFormat="1" applyFont="1" applyBorder="1" applyAlignment="1"/>
    <xf numFmtId="4" fontId="3" fillId="0" borderId="6" xfId="2" applyNumberFormat="1" applyFont="1" applyBorder="1"/>
    <xf numFmtId="4" fontId="3" fillId="4" borderId="6" xfId="2" applyNumberFormat="1" applyFont="1" applyFill="1" applyBorder="1" applyAlignment="1"/>
    <xf numFmtId="4" fontId="13" fillId="2" borderId="6" xfId="2" applyNumberFormat="1" applyFont="1" applyFill="1" applyBorder="1"/>
    <xf numFmtId="4" fontId="3" fillId="0" borderId="0" xfId="1" applyNumberFormat="1" applyFont="1"/>
    <xf numFmtId="4" fontId="12" fillId="0" borderId="0" xfId="1" applyNumberFormat="1" applyFont="1"/>
    <xf numFmtId="4" fontId="14" fillId="0" borderId="0" xfId="0" applyNumberFormat="1" applyFont="1" applyAlignment="1"/>
    <xf numFmtId="4" fontId="2" fillId="0" borderId="0" xfId="0" applyNumberFormat="1" applyFont="1"/>
    <xf numFmtId="4" fontId="3" fillId="0" borderId="0" xfId="1" applyNumberFormat="1" applyFont="1" applyAlignment="1"/>
    <xf numFmtId="4" fontId="13" fillId="3" borderId="6" xfId="1" applyNumberFormat="1" applyFont="1" applyFill="1" applyBorder="1" applyAlignment="1">
      <alignment horizontal="center"/>
    </xf>
    <xf numFmtId="4" fontId="14" fillId="0" borderId="6" xfId="2" applyNumberFormat="1" applyFont="1" applyBorder="1"/>
    <xf numFmtId="4" fontId="3" fillId="4" borderId="6" xfId="2" applyNumberFormat="1" applyFont="1" applyFill="1" applyBorder="1"/>
    <xf numFmtId="4" fontId="15" fillId="0" borderId="6" xfId="2" applyNumberFormat="1" applyFont="1" applyBorder="1"/>
    <xf numFmtId="4" fontId="14" fillId="4" borderId="6" xfId="2" applyNumberFormat="1" applyFont="1" applyFill="1" applyBorder="1"/>
    <xf numFmtId="4" fontId="0" fillId="0" borderId="0" xfId="1" applyNumberFormat="1" applyFont="1"/>
    <xf numFmtId="4" fontId="0" fillId="0" borderId="0" xfId="0" applyNumberFormat="1" applyFont="1" applyAlignment="1">
      <alignment horizontal="left"/>
    </xf>
    <xf numFmtId="4" fontId="0" fillId="0" borderId="6" xfId="0" applyNumberFormat="1" applyBorder="1"/>
    <xf numFmtId="4" fontId="4" fillId="0" borderId="0" xfId="0" applyNumberFormat="1" applyFont="1" applyAlignment="1"/>
    <xf numFmtId="4" fontId="4" fillId="0" borderId="0" xfId="0" applyNumberFormat="1" applyFont="1"/>
    <xf numFmtId="4" fontId="0" fillId="0" borderId="0" xfId="0" applyNumberFormat="1"/>
    <xf numFmtId="0" fontId="0" fillId="0" borderId="0" xfId="0" applyBorder="1"/>
    <xf numFmtId="4" fontId="0" fillId="0" borderId="0" xfId="0" applyNumberFormat="1" applyBorder="1"/>
    <xf numFmtId="0" fontId="3" fillId="0" borderId="0" xfId="0" applyFont="1" applyAlignment="1">
      <alignment horizontal="center"/>
    </xf>
    <xf numFmtId="4" fontId="14" fillId="0" borderId="2" xfId="2" applyNumberFormat="1" applyFont="1" applyBorder="1" applyAlignment="1"/>
    <xf numFmtId="4" fontId="0" fillId="0" borderId="3" xfId="0" applyNumberFormat="1" applyBorder="1"/>
    <xf numFmtId="4" fontId="3" fillId="0" borderId="3" xfId="2" applyNumberFormat="1" applyFont="1" applyBorder="1"/>
    <xf numFmtId="4" fontId="14" fillId="0" borderId="3" xfId="2" applyNumberFormat="1" applyFont="1" applyBorder="1" applyAlignment="1"/>
    <xf numFmtId="4" fontId="15" fillId="0" borderId="3" xfId="2" applyNumberFormat="1" applyFont="1" applyBorder="1"/>
    <xf numFmtId="4" fontId="15" fillId="0" borderId="4" xfId="2" applyNumberFormat="1" applyFont="1" applyBorder="1"/>
    <xf numFmtId="0" fontId="8" fillId="0" borderId="0" xfId="0" applyFont="1" applyBorder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/>
    <xf numFmtId="0" fontId="12" fillId="0" borderId="0" xfId="0" applyFont="1" applyAlignment="1"/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1" xfId="1" applyNumberFormat="1" applyFont="1" applyFill="1" applyBorder="1" applyAlignment="1">
      <alignment horizontal="center" vertical="center" wrapText="1"/>
    </xf>
    <xf numFmtId="43" fontId="9" fillId="2" borderId="9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 wrapText="1"/>
    </xf>
    <xf numFmtId="4" fontId="9" fillId="2" borderId="9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2" fillId="0" borderId="0" xfId="0" applyFont="1" applyAlignment="1">
      <alignment horizontal="center"/>
    </xf>
    <xf numFmtId="0" fontId="13" fillId="2" borderId="6" xfId="0" applyFont="1" applyFill="1" applyBorder="1" applyAlignment="1">
      <alignment horizontal="left" vertical="center"/>
    </xf>
    <xf numFmtId="4" fontId="13" fillId="2" borderId="6" xfId="1" applyNumberFormat="1" applyFont="1" applyFill="1" applyBorder="1" applyAlignment="1">
      <alignment horizontal="center" vertical="center" wrapText="1"/>
    </xf>
    <xf numFmtId="4" fontId="13" fillId="3" borderId="6" xfId="1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wrapText="1" readingOrder="1"/>
    </xf>
    <xf numFmtId="0" fontId="10" fillId="0" borderId="0" xfId="0" applyFont="1" applyBorder="1" applyAlignment="1">
      <alignment horizontal="center" wrapText="1" readingOrder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1" fillId="0" borderId="5" xfId="0" applyNumberFormat="1" applyFont="1" applyBorder="1" applyAlignment="1">
      <alignment horizontal="center" wrapText="1" readingOrder="1"/>
    </xf>
    <xf numFmtId="49" fontId="11" fillId="0" borderId="0" xfId="0" applyNumberFormat="1" applyFont="1" applyBorder="1" applyAlignment="1">
      <alignment horizontal="center" wrapText="1" readingOrder="1"/>
    </xf>
    <xf numFmtId="0" fontId="11" fillId="0" borderId="0" xfId="0" applyFont="1" applyBorder="1" applyAlignment="1">
      <alignment horizontal="center" wrapText="1" readingOrder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1949824</xdr:colOff>
      <xdr:row>0</xdr:row>
      <xdr:rowOff>33618</xdr:rowOff>
    </xdr:from>
    <xdr:to>
      <xdr:col>1</xdr:col>
      <xdr:colOff>160780</xdr:colOff>
      <xdr:row>2</xdr:row>
      <xdr:rowOff>168088</xdr:rowOff>
    </xdr:to>
    <xdr:pic>
      <xdr:nvPicPr>
        <xdr:cNvPr id="2" name="Imagen 1" descr="Dirección General de Bellas Artes | DGBA - Inicio">
          <a:extLst>
            <a:ext uri="{FF2B5EF4-FFF2-40B4-BE49-F238E27FC236}">
              <a16:creationId xmlns:a16="http://schemas.microsoft.com/office/drawing/2014/main" id="{782BFD16-0E03-4672-9198-723BF2A63F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824" y="33618"/>
          <a:ext cx="2330823" cy="6051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397565</xdr:colOff>
      <xdr:row>59</xdr:row>
      <xdr:rowOff>66262</xdr:rowOff>
    </xdr:from>
    <xdr:to>
      <xdr:col>0</xdr:col>
      <xdr:colOff>1348117</xdr:colOff>
      <xdr:row>63</xdr:row>
      <xdr:rowOff>9914</xdr:rowOff>
    </xdr:to>
    <xdr:pic>
      <xdr:nvPicPr>
        <xdr:cNvPr id="3" name="Imagen 2" descr="Ministerio de Cultura - Amin Rodríguez">
          <a:extLst>
            <a:ext uri="{FF2B5EF4-FFF2-40B4-BE49-F238E27FC236}">
              <a16:creationId xmlns:a16="http://schemas.microsoft.com/office/drawing/2014/main" id="{988EB714-64EA-42AD-960C-16DF8D062D6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5" y="11131827"/>
          <a:ext cx="950552" cy="7387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340177</xdr:colOff>
      <xdr:row>5</xdr:row>
      <xdr:rowOff>13607</xdr:rowOff>
    </xdr:from>
    <xdr:to>
      <xdr:col>6</xdr:col>
      <xdr:colOff>579276</xdr:colOff>
      <xdr:row>8</xdr:row>
      <xdr:rowOff>47224</xdr:rowOff>
    </xdr:to>
    <xdr:pic>
      <xdr:nvPicPr>
        <xdr:cNvPr id="2" name="Imagen 1" descr="Dirección General de Bellas Artes | DGBA - Inicio">
          <a:extLst>
            <a:ext uri="{FF2B5EF4-FFF2-40B4-BE49-F238E27FC236}">
              <a16:creationId xmlns:a16="http://schemas.microsoft.com/office/drawing/2014/main" id="{84F65D1F-8C1E-4AAA-A080-C307D8532C1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48" y="13607"/>
          <a:ext cx="2334599" cy="6051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95250</xdr:colOff>
      <xdr:row>70</xdr:row>
      <xdr:rowOff>149680</xdr:rowOff>
    </xdr:from>
    <xdr:to>
      <xdr:col>6</xdr:col>
      <xdr:colOff>39081</xdr:colOff>
      <xdr:row>75</xdr:row>
      <xdr:rowOff>40822</xdr:rowOff>
    </xdr:to>
    <xdr:pic>
      <xdr:nvPicPr>
        <xdr:cNvPr id="3" name="Imagen 2" descr="Ministerio de Cultura - Amin Rodríguez">
          <a:extLst>
            <a:ext uri="{FF2B5EF4-FFF2-40B4-BE49-F238E27FC236}">
              <a16:creationId xmlns:a16="http://schemas.microsoft.com/office/drawing/2014/main" id="{954AE5F9-4E10-44DB-BA81-BD4C6C59C09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1571" y="13307787"/>
          <a:ext cx="991581" cy="843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478DA-15AC-4CF9-A2E1-233724CE4D4F}">
  <dimension ref="A1:K62"/>
  <sheetViews>
    <sheetView tabSelected="1" topLeftCell="A29" zoomScale="115" zoomScaleNormal="115" workbookViewId="0">
      <selection activeCell="A52" sqref="A52:XFD53"/>
    </sheetView>
  </sheetViews>
  <sheetFormatPr baseColWidth="10" defaultRowHeight="15.75" x14ac:dyDescent="0.25"/>
  <cols>
    <col min="1" max="1" width="61.85546875" style="2" customWidth="1"/>
    <col min="2" max="2" width="18.42578125" style="2" customWidth="1"/>
    <col min="3" max="3" width="19.42578125" style="2" customWidth="1"/>
    <col min="4" max="4" width="15.7109375" style="1" customWidth="1"/>
    <col min="8" max="8" width="13.85546875" style="47" bestFit="1" customWidth="1"/>
    <col min="9" max="9" width="16.5703125" style="47" bestFit="1" customWidth="1"/>
    <col min="10" max="10" width="17.140625" bestFit="1" customWidth="1"/>
  </cols>
  <sheetData>
    <row r="1" spans="1:11" s="3" customFormat="1" ht="18.75" x14ac:dyDescent="0.3">
      <c r="A1" s="64"/>
      <c r="B1" s="64"/>
      <c r="C1" s="64"/>
      <c r="D1" s="64"/>
      <c r="H1" s="45"/>
      <c r="I1" s="45"/>
    </row>
    <row r="2" spans="1:11" s="3" customFormat="1" ht="18.75" x14ac:dyDescent="0.3">
      <c r="A2" s="64"/>
      <c r="B2" s="64"/>
      <c r="C2" s="64"/>
      <c r="D2" s="64"/>
      <c r="H2" s="45"/>
      <c r="I2" s="45"/>
    </row>
    <row r="3" spans="1:11" s="3" customFormat="1" ht="18.75" x14ac:dyDescent="0.3">
      <c r="A3" s="64"/>
      <c r="B3" s="64"/>
      <c r="C3" s="64"/>
      <c r="D3" s="64"/>
      <c r="H3" s="45"/>
      <c r="I3" s="45"/>
    </row>
    <row r="4" spans="1:11" s="4" customFormat="1" ht="18.75" x14ac:dyDescent="0.3">
      <c r="A4" s="65" t="s">
        <v>60</v>
      </c>
      <c r="B4" s="65"/>
      <c r="C4" s="65"/>
      <c r="H4" s="46"/>
      <c r="I4" s="46"/>
    </row>
    <row r="5" spans="1:11" s="4" customFormat="1" ht="15" customHeight="1" x14ac:dyDescent="0.3">
      <c r="A5" s="66" t="s">
        <v>58</v>
      </c>
      <c r="B5" s="66"/>
      <c r="C5" s="66"/>
      <c r="H5" s="46"/>
      <c r="I5" s="46"/>
    </row>
    <row r="6" spans="1:11" s="4" customFormat="1" ht="18.75" x14ac:dyDescent="0.3">
      <c r="A6" s="67" t="s">
        <v>73</v>
      </c>
      <c r="B6" s="67"/>
      <c r="C6" s="67"/>
      <c r="H6" s="46"/>
      <c r="I6" s="46"/>
    </row>
    <row r="7" spans="1:11" s="4" customFormat="1" ht="14.25" customHeight="1" x14ac:dyDescent="0.3">
      <c r="A7" s="64" t="s">
        <v>1</v>
      </c>
      <c r="B7" s="64"/>
      <c r="C7" s="64"/>
      <c r="H7" s="46"/>
      <c r="I7" s="46"/>
    </row>
    <row r="8" spans="1:11" s="4" customFormat="1" ht="9.75" customHeight="1" x14ac:dyDescent="0.3">
      <c r="A8" s="5"/>
      <c r="B8" s="5"/>
      <c r="C8" s="5"/>
      <c r="H8" s="46"/>
      <c r="I8" s="46"/>
    </row>
    <row r="9" spans="1:11" ht="15" x14ac:dyDescent="0.25">
      <c r="A9" s="68" t="s">
        <v>2</v>
      </c>
      <c r="B9" s="70" t="s">
        <v>3</v>
      </c>
      <c r="C9" s="72" t="s">
        <v>4</v>
      </c>
    </row>
    <row r="10" spans="1:11" ht="15" x14ac:dyDescent="0.25">
      <c r="A10" s="69"/>
      <c r="B10" s="71"/>
      <c r="C10" s="73"/>
    </row>
    <row r="11" spans="1:11" ht="15" x14ac:dyDescent="0.25">
      <c r="A11" s="6" t="s">
        <v>5</v>
      </c>
      <c r="B11" s="7">
        <f>B12+B18+B28+B38</f>
        <v>587852991</v>
      </c>
      <c r="C11" s="7">
        <f>C12+C18+C28+C38</f>
        <v>647852991</v>
      </c>
      <c r="D11" s="24"/>
      <c r="G11" s="48"/>
      <c r="H11" s="49"/>
      <c r="I11" s="49"/>
      <c r="J11" s="48"/>
      <c r="K11" s="48"/>
    </row>
    <row r="12" spans="1:11" ht="15" x14ac:dyDescent="0.25">
      <c r="A12" s="6" t="s">
        <v>6</v>
      </c>
      <c r="B12" s="7">
        <f>SUM(B13:B17)</f>
        <v>485837993</v>
      </c>
      <c r="C12" s="7">
        <f>C13+C14+C15+C17</f>
        <v>581001817</v>
      </c>
      <c r="G12" s="48"/>
      <c r="H12" s="49"/>
      <c r="I12" s="49"/>
      <c r="J12" s="48"/>
      <c r="K12" s="48"/>
    </row>
    <row r="13" spans="1:11" ht="15" x14ac:dyDescent="0.25">
      <c r="A13" s="8" t="s">
        <v>7</v>
      </c>
      <c r="B13" s="9">
        <v>425630162</v>
      </c>
      <c r="C13" s="9">
        <v>450693140</v>
      </c>
      <c r="G13" s="48"/>
      <c r="H13" s="49"/>
      <c r="I13" s="49"/>
      <c r="J13" s="48"/>
      <c r="K13" s="48"/>
    </row>
    <row r="14" spans="1:11" ht="15" x14ac:dyDescent="0.25">
      <c r="A14" s="8" t="s">
        <v>8</v>
      </c>
      <c r="B14" s="9">
        <v>10350834</v>
      </c>
      <c r="C14" s="9">
        <v>66896908</v>
      </c>
      <c r="G14" s="48"/>
      <c r="H14" s="49"/>
      <c r="I14" s="49"/>
      <c r="J14" s="49"/>
      <c r="K14" s="48"/>
    </row>
    <row r="15" spans="1:11" ht="15" x14ac:dyDescent="0.25">
      <c r="A15" s="8" t="s">
        <v>9</v>
      </c>
      <c r="B15" s="9">
        <v>396000</v>
      </c>
      <c r="C15" s="9">
        <v>396000</v>
      </c>
      <c r="G15" s="48"/>
      <c r="H15" s="49"/>
      <c r="I15" s="49"/>
      <c r="J15" s="49"/>
      <c r="K15" s="48"/>
    </row>
    <row r="16" spans="1:11" ht="15" hidden="1" x14ac:dyDescent="0.25">
      <c r="A16" s="8" t="s">
        <v>10</v>
      </c>
      <c r="B16" s="9">
        <v>0</v>
      </c>
      <c r="C16" s="9">
        <v>0</v>
      </c>
      <c r="G16" s="48"/>
      <c r="H16" s="49"/>
      <c r="I16" s="49"/>
      <c r="J16" s="49"/>
      <c r="K16" s="48"/>
    </row>
    <row r="17" spans="1:11" ht="15" x14ac:dyDescent="0.25">
      <c r="A17" s="8" t="s">
        <v>11</v>
      </c>
      <c r="B17" s="9">
        <v>49460997</v>
      </c>
      <c r="C17" s="9">
        <v>63015769</v>
      </c>
      <c r="G17" s="48"/>
      <c r="H17" s="49"/>
      <c r="I17" s="49"/>
      <c r="J17" s="49"/>
      <c r="K17" s="48"/>
    </row>
    <row r="18" spans="1:11" ht="15" x14ac:dyDescent="0.25">
      <c r="A18" s="6" t="s">
        <v>12</v>
      </c>
      <c r="B18" s="7">
        <f>SUM(B19:B27)</f>
        <v>73550000</v>
      </c>
      <c r="C18" s="7">
        <f>C19+C20+C21+C22+C23+C24+C25+C26+C27</f>
        <v>46633802</v>
      </c>
      <c r="G18" s="48"/>
      <c r="H18" s="49"/>
      <c r="I18" s="49"/>
      <c r="J18" s="49"/>
      <c r="K18" s="48"/>
    </row>
    <row r="19" spans="1:11" ht="15" x14ac:dyDescent="0.25">
      <c r="A19" s="8" t="s">
        <v>13</v>
      </c>
      <c r="B19" s="9">
        <v>41300000</v>
      </c>
      <c r="C19" s="9">
        <v>27145672</v>
      </c>
      <c r="G19" s="48"/>
      <c r="H19" s="49"/>
      <c r="I19" s="49"/>
      <c r="J19" s="49"/>
      <c r="K19" s="48"/>
    </row>
    <row r="20" spans="1:11" ht="15" x14ac:dyDescent="0.25">
      <c r="A20" s="8" t="s">
        <v>14</v>
      </c>
      <c r="B20" s="9">
        <v>2000000</v>
      </c>
      <c r="C20" s="9">
        <v>929001</v>
      </c>
      <c r="G20" s="48"/>
      <c r="H20" s="49"/>
      <c r="I20" s="49"/>
      <c r="J20" s="49"/>
      <c r="K20" s="48"/>
    </row>
    <row r="21" spans="1:11" ht="15" x14ac:dyDescent="0.25">
      <c r="A21" s="8" t="s">
        <v>15</v>
      </c>
      <c r="B21" s="9">
        <v>2000000</v>
      </c>
      <c r="C21" s="9">
        <v>583830</v>
      </c>
      <c r="G21" s="48"/>
      <c r="H21" s="49"/>
      <c r="I21" s="49"/>
      <c r="J21" s="49"/>
      <c r="K21" s="48"/>
    </row>
    <row r="22" spans="1:11" ht="15" x14ac:dyDescent="0.25">
      <c r="A22" s="8" t="s">
        <v>16</v>
      </c>
      <c r="B22" s="9">
        <v>2000000</v>
      </c>
      <c r="C22" s="9">
        <v>0</v>
      </c>
      <c r="G22" s="48"/>
      <c r="H22" s="49"/>
      <c r="I22" s="49"/>
      <c r="J22" s="49"/>
      <c r="K22" s="48"/>
    </row>
    <row r="23" spans="1:11" ht="15" x14ac:dyDescent="0.25">
      <c r="A23" s="8" t="s">
        <v>17</v>
      </c>
      <c r="B23" s="9">
        <v>2000000</v>
      </c>
      <c r="C23" s="9">
        <v>2612936</v>
      </c>
      <c r="G23" s="48"/>
      <c r="H23" s="49"/>
      <c r="I23" s="49"/>
      <c r="J23" s="49"/>
      <c r="K23" s="48"/>
    </row>
    <row r="24" spans="1:11" ht="15" x14ac:dyDescent="0.25">
      <c r="A24" s="8" t="s">
        <v>18</v>
      </c>
      <c r="B24" s="9">
        <v>4800000</v>
      </c>
      <c r="C24" s="9">
        <v>4277840</v>
      </c>
      <c r="G24" s="48"/>
      <c r="H24" s="49"/>
      <c r="I24" s="49"/>
      <c r="J24" s="48"/>
      <c r="K24" s="48"/>
    </row>
    <row r="25" spans="1:11" ht="15" x14ac:dyDescent="0.25">
      <c r="A25" s="8" t="s">
        <v>65</v>
      </c>
      <c r="B25" s="9">
        <v>8500000</v>
      </c>
      <c r="C25" s="9">
        <v>1408989</v>
      </c>
      <c r="G25" s="48"/>
      <c r="H25" s="49"/>
      <c r="I25" s="49"/>
      <c r="J25" s="48"/>
      <c r="K25" s="48"/>
    </row>
    <row r="26" spans="1:11" ht="15" x14ac:dyDescent="0.25">
      <c r="A26" s="8" t="s">
        <v>19</v>
      </c>
      <c r="B26" s="9">
        <v>7950000</v>
      </c>
      <c r="C26" s="9">
        <v>6238062</v>
      </c>
      <c r="G26" s="48"/>
      <c r="H26" s="49"/>
      <c r="I26" s="49"/>
      <c r="J26" s="48"/>
      <c r="K26" s="48"/>
    </row>
    <row r="27" spans="1:11" ht="15" x14ac:dyDescent="0.25">
      <c r="A27" s="8" t="s">
        <v>20</v>
      </c>
      <c r="B27" s="9">
        <v>3000000</v>
      </c>
      <c r="C27" s="9">
        <v>3437472</v>
      </c>
    </row>
    <row r="28" spans="1:11" ht="15" x14ac:dyDescent="0.25">
      <c r="A28" s="6" t="s">
        <v>21</v>
      </c>
      <c r="B28" s="7">
        <f>SUM(B29:B37)</f>
        <v>15765000</v>
      </c>
      <c r="C28" s="7">
        <f>C29+C30+C31+C32+C33+C34+C35+C37</f>
        <v>10778472</v>
      </c>
    </row>
    <row r="29" spans="1:11" ht="15" x14ac:dyDescent="0.25">
      <c r="A29" s="8" t="s">
        <v>22</v>
      </c>
      <c r="B29" s="9">
        <v>800000</v>
      </c>
      <c r="C29" s="9">
        <v>1304446</v>
      </c>
    </row>
    <row r="30" spans="1:11" ht="15" x14ac:dyDescent="0.25">
      <c r="A30" s="8" t="s">
        <v>23</v>
      </c>
      <c r="B30" s="9">
        <v>700000</v>
      </c>
      <c r="C30" s="9">
        <v>122870</v>
      </c>
    </row>
    <row r="31" spans="1:11" ht="15" x14ac:dyDescent="0.25">
      <c r="A31" s="8" t="s">
        <v>24</v>
      </c>
      <c r="B31" s="9">
        <v>685000</v>
      </c>
      <c r="C31" s="9">
        <v>309087</v>
      </c>
    </row>
    <row r="32" spans="1:11" ht="15" x14ac:dyDescent="0.25">
      <c r="A32" s="8" t="s">
        <v>25</v>
      </c>
      <c r="B32" s="9">
        <v>0</v>
      </c>
      <c r="C32" s="9">
        <v>115783</v>
      </c>
    </row>
    <row r="33" spans="1:3" ht="15" hidden="1" x14ac:dyDescent="0.25">
      <c r="A33" s="8" t="s">
        <v>26</v>
      </c>
      <c r="B33" s="9">
        <v>0</v>
      </c>
      <c r="C33" s="9">
        <v>0</v>
      </c>
    </row>
    <row r="34" spans="1:3" ht="15" x14ac:dyDescent="0.25">
      <c r="A34" s="8" t="s">
        <v>27</v>
      </c>
      <c r="B34" s="9">
        <v>180000</v>
      </c>
      <c r="C34" s="9">
        <v>259730</v>
      </c>
    </row>
    <row r="35" spans="1:3" ht="15" x14ac:dyDescent="0.25">
      <c r="A35" s="8" t="s">
        <v>28</v>
      </c>
      <c r="B35" s="9">
        <v>6700000</v>
      </c>
      <c r="C35" s="9">
        <v>6972461</v>
      </c>
    </row>
    <row r="36" spans="1:3" ht="15" hidden="1" x14ac:dyDescent="0.25">
      <c r="A36" s="8" t="s">
        <v>29</v>
      </c>
      <c r="B36" s="9"/>
      <c r="C36" s="9">
        <v>0</v>
      </c>
    </row>
    <row r="37" spans="1:3" ht="15" x14ac:dyDescent="0.25">
      <c r="A37" s="8" t="s">
        <v>30</v>
      </c>
      <c r="B37" s="9">
        <v>6700000</v>
      </c>
      <c r="C37" s="9">
        <v>1694095</v>
      </c>
    </row>
    <row r="38" spans="1:3" ht="15" x14ac:dyDescent="0.25">
      <c r="A38" s="6" t="s">
        <v>31</v>
      </c>
      <c r="B38" s="7">
        <f>SUM(B39:B47)</f>
        <v>12699998</v>
      </c>
      <c r="C38" s="7">
        <f>SUM(C39:C47)</f>
        <v>9438900</v>
      </c>
    </row>
    <row r="39" spans="1:3" ht="15" x14ac:dyDescent="0.25">
      <c r="A39" s="8" t="s">
        <v>32</v>
      </c>
      <c r="B39" s="9">
        <v>7000000</v>
      </c>
      <c r="C39" s="9">
        <v>3122800</v>
      </c>
    </row>
    <row r="40" spans="1:3" ht="15" x14ac:dyDescent="0.25">
      <c r="A40" s="8" t="s">
        <v>33</v>
      </c>
      <c r="B40" s="9">
        <v>0</v>
      </c>
      <c r="C40" s="9">
        <v>1882200</v>
      </c>
    </row>
    <row r="41" spans="1:3" ht="15" x14ac:dyDescent="0.25">
      <c r="A41" s="8" t="s">
        <v>34</v>
      </c>
      <c r="B41" s="9">
        <v>0</v>
      </c>
      <c r="C41" s="9">
        <v>27000</v>
      </c>
    </row>
    <row r="42" spans="1:3" ht="15" x14ac:dyDescent="0.25">
      <c r="A42" s="8" t="s">
        <v>35</v>
      </c>
      <c r="B42" s="9">
        <v>5200000</v>
      </c>
      <c r="C42" s="9">
        <v>2707500</v>
      </c>
    </row>
    <row r="43" spans="1:3" ht="15" x14ac:dyDescent="0.25">
      <c r="A43" s="8" t="s">
        <v>36</v>
      </c>
      <c r="B43" s="9">
        <v>499998</v>
      </c>
      <c r="C43" s="9">
        <v>1561900</v>
      </c>
    </row>
    <row r="44" spans="1:3" ht="15" x14ac:dyDescent="0.25">
      <c r="A44" s="8" t="s">
        <v>37</v>
      </c>
      <c r="B44" s="9">
        <v>0</v>
      </c>
      <c r="C44" s="9">
        <v>50000</v>
      </c>
    </row>
    <row r="45" spans="1:3" ht="15" hidden="1" x14ac:dyDescent="0.25">
      <c r="A45" s="8" t="s">
        <v>38</v>
      </c>
      <c r="B45" s="9">
        <v>0</v>
      </c>
      <c r="C45" s="9">
        <v>0</v>
      </c>
    </row>
    <row r="46" spans="1:3" ht="15" hidden="1" x14ac:dyDescent="0.25">
      <c r="A46" s="8" t="s">
        <v>39</v>
      </c>
      <c r="B46" s="9">
        <v>0</v>
      </c>
      <c r="C46" s="9">
        <v>0</v>
      </c>
    </row>
    <row r="47" spans="1:3" ht="15" x14ac:dyDescent="0.25">
      <c r="A47" s="8" t="s">
        <v>40</v>
      </c>
      <c r="B47" s="9">
        <v>0</v>
      </c>
      <c r="C47" s="9">
        <v>87500</v>
      </c>
    </row>
    <row r="48" spans="1:3" thickBot="1" x14ac:dyDescent="0.3">
      <c r="A48" s="10" t="s">
        <v>41</v>
      </c>
      <c r="B48" s="11">
        <f>+B12+B18+B28+B38</f>
        <v>587852991</v>
      </c>
      <c r="C48" s="11">
        <f>+C12+C18+C28+C38</f>
        <v>647852991</v>
      </c>
    </row>
    <row r="49" spans="1:4" thickTop="1" x14ac:dyDescent="0.25">
      <c r="A49" s="74" t="s">
        <v>61</v>
      </c>
      <c r="B49" s="75"/>
      <c r="C49" s="76"/>
    </row>
    <row r="50" spans="1:4" ht="15" x14ac:dyDescent="0.25">
      <c r="A50" s="77" t="s">
        <v>62</v>
      </c>
      <c r="B50" s="78"/>
      <c r="C50" s="79"/>
    </row>
    <row r="51" spans="1:4" ht="15" x14ac:dyDescent="0.25">
      <c r="A51" s="57"/>
      <c r="B51" s="57"/>
      <c r="C51" s="57"/>
    </row>
    <row r="52" spans="1:4" ht="15" x14ac:dyDescent="0.25">
      <c r="A52" s="57"/>
      <c r="B52" s="57"/>
      <c r="C52" s="57"/>
    </row>
    <row r="53" spans="1:4" ht="15" x14ac:dyDescent="0.25">
      <c r="A53" s="57"/>
      <c r="B53" s="57"/>
      <c r="C53" s="57"/>
    </row>
    <row r="54" spans="1:4" ht="15" x14ac:dyDescent="0.25">
      <c r="A54" s="57"/>
      <c r="B54" s="57"/>
      <c r="C54" s="57"/>
    </row>
    <row r="56" spans="1:4" ht="15" customHeight="1" x14ac:dyDescent="0.25">
      <c r="A56" s="63" t="s">
        <v>69</v>
      </c>
      <c r="B56" s="58"/>
      <c r="C56" s="58"/>
    </row>
    <row r="57" spans="1:4" ht="15" customHeight="1" x14ac:dyDescent="0.25">
      <c r="A57" s="60" t="s">
        <v>70</v>
      </c>
      <c r="B57" s="59"/>
      <c r="C57" s="59"/>
    </row>
    <row r="58" spans="1:4" ht="15" customHeight="1" x14ac:dyDescent="0.25">
      <c r="A58" s="63" t="s">
        <v>71</v>
      </c>
      <c r="B58" s="58"/>
      <c r="C58" s="58"/>
    </row>
    <row r="59" spans="1:4" ht="15.75" customHeight="1" x14ac:dyDescent="0.25">
      <c r="A59" s="61"/>
      <c r="B59" s="61"/>
      <c r="C59" s="61"/>
      <c r="D59" s="61"/>
    </row>
    <row r="60" spans="1:4" ht="15.75" customHeight="1" x14ac:dyDescent="0.25">
      <c r="A60" s="61"/>
      <c r="B60" s="61"/>
      <c r="C60" s="61"/>
      <c r="D60" s="61"/>
    </row>
    <row r="61" spans="1:4" ht="15.75" customHeight="1" x14ac:dyDescent="0.25">
      <c r="A61" s="61"/>
      <c r="B61" s="61"/>
      <c r="C61" s="61"/>
      <c r="D61" s="61"/>
    </row>
    <row r="62" spans="1:4" ht="15.75" customHeight="1" x14ac:dyDescent="0.25">
      <c r="A62" s="61"/>
      <c r="B62" s="61"/>
      <c r="C62" s="61"/>
      <c r="D62" s="61"/>
    </row>
  </sheetData>
  <mergeCells count="10">
    <mergeCell ref="A9:A10"/>
    <mergeCell ref="B9:B10"/>
    <mergeCell ref="C9:C10"/>
    <mergeCell ref="A49:C49"/>
    <mergeCell ref="A50:C50"/>
    <mergeCell ref="A1:D3"/>
    <mergeCell ref="A4:C4"/>
    <mergeCell ref="A5:C5"/>
    <mergeCell ref="A6:C6"/>
    <mergeCell ref="A7:C7"/>
  </mergeCells>
  <printOptions horizontalCentered="1" verticalCentered="1"/>
  <pageMargins left="0.70866141732283472" right="0.70866141732283472" top="0.15748031496062992" bottom="0.15748031496062992" header="0.31496062992125984" footer="0.15748031496062992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R68"/>
  <sheetViews>
    <sheetView zoomScale="70" zoomScaleNormal="70" workbookViewId="0">
      <pane xSplit="1" ySplit="17" topLeftCell="B18" activePane="bottomRight" state="frozen"/>
      <selection pane="topRight" activeCell="B1" sqref="B1"/>
      <selection pane="bottomLeft" activeCell="A13" sqref="A13"/>
      <selection pane="bottomRight" activeCell="A8" sqref="A8"/>
    </sheetView>
  </sheetViews>
  <sheetFormatPr baseColWidth="10" defaultRowHeight="15" x14ac:dyDescent="0.25"/>
  <cols>
    <col min="1" max="1" width="80.42578125" style="1" customWidth="1"/>
    <col min="2" max="2" width="17.5703125" style="25" customWidth="1"/>
    <col min="3" max="3" width="16.7109375" style="35" customWidth="1"/>
    <col min="4" max="4" width="15.85546875" style="25" customWidth="1"/>
    <col min="5" max="6" width="15.7109375" style="25" customWidth="1"/>
    <col min="7" max="7" width="17.85546875" style="25" customWidth="1"/>
    <col min="8" max="8" width="16.42578125" style="25" customWidth="1"/>
    <col min="9" max="9" width="14.7109375" style="25" customWidth="1"/>
    <col min="10" max="10" width="15" style="25" customWidth="1"/>
    <col min="11" max="11" width="18" style="25" customWidth="1"/>
    <col min="12" max="12" width="15.28515625" style="25" customWidth="1"/>
    <col min="13" max="13" width="10.140625" style="25" hidden="1" customWidth="1"/>
    <col min="14" max="14" width="16" style="25" hidden="1" customWidth="1"/>
    <col min="15" max="15" width="16.140625" style="25" hidden="1" customWidth="1"/>
    <col min="16" max="17" width="16.140625" style="25" customWidth="1"/>
    <col min="18" max="18" width="16.42578125" style="25" customWidth="1"/>
    <col min="19" max="16384" width="11.42578125" style="1"/>
  </cols>
  <sheetData>
    <row r="6" spans="1:18" x14ac:dyDescent="0.25">
      <c r="C6" s="80"/>
      <c r="D6" s="80"/>
      <c r="E6" s="80"/>
    </row>
    <row r="7" spans="1:18" x14ac:dyDescent="0.25">
      <c r="C7" s="80"/>
      <c r="D7" s="80"/>
      <c r="E7" s="80"/>
    </row>
    <row r="8" spans="1:18" x14ac:dyDescent="0.25">
      <c r="C8" s="80"/>
      <c r="D8" s="80"/>
      <c r="E8" s="80"/>
    </row>
    <row r="9" spans="1:18" ht="15.75" x14ac:dyDescent="0.25">
      <c r="A9" s="84" t="s">
        <v>59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</row>
    <row r="10" spans="1:18" ht="15.75" x14ac:dyDescent="0.25">
      <c r="A10" s="84" t="s">
        <v>60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</row>
    <row r="11" spans="1:18" ht="15.75" x14ac:dyDescent="0.25">
      <c r="A11" s="86" t="s">
        <v>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  <row r="12" spans="1:18" ht="15.75" x14ac:dyDescent="0.25">
      <c r="A12" s="88" t="s">
        <v>73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</row>
    <row r="13" spans="1:18" ht="15.75" x14ac:dyDescent="0.25">
      <c r="A13" s="90" t="s">
        <v>42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</row>
    <row r="14" spans="1:18" ht="15.75" x14ac:dyDescent="0.25">
      <c r="A14" s="90" t="s">
        <v>1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</row>
    <row r="15" spans="1:18" ht="15.75" x14ac:dyDescent="0.25">
      <c r="A15" s="2"/>
      <c r="B15" s="16"/>
      <c r="C15" s="26"/>
      <c r="D15" s="32"/>
      <c r="E15" s="36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</row>
    <row r="16" spans="1:18" ht="15.75" x14ac:dyDescent="0.25">
      <c r="A16" s="81" t="s">
        <v>2</v>
      </c>
      <c r="B16" s="82" t="s">
        <v>3</v>
      </c>
      <c r="C16" s="82" t="s">
        <v>4</v>
      </c>
      <c r="D16" s="83" t="s">
        <v>43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spans="1:18" ht="15.75" x14ac:dyDescent="0.25">
      <c r="A17" s="81"/>
      <c r="B17" s="82"/>
      <c r="C17" s="82"/>
      <c r="D17" s="37" t="s">
        <v>44</v>
      </c>
      <c r="E17" s="37" t="s">
        <v>45</v>
      </c>
      <c r="F17" s="37" t="s">
        <v>46</v>
      </c>
      <c r="G17" s="37" t="s">
        <v>47</v>
      </c>
      <c r="H17" s="37" t="s">
        <v>48</v>
      </c>
      <c r="I17" s="37" t="s">
        <v>49</v>
      </c>
      <c r="J17" s="37" t="s">
        <v>50</v>
      </c>
      <c r="K17" s="37" t="s">
        <v>51</v>
      </c>
      <c r="L17" s="37" t="s">
        <v>52</v>
      </c>
      <c r="M17" s="37" t="s">
        <v>53</v>
      </c>
      <c r="N17" s="37" t="s">
        <v>54</v>
      </c>
      <c r="O17" s="37" t="s">
        <v>55</v>
      </c>
      <c r="P17" s="37" t="s">
        <v>53</v>
      </c>
      <c r="Q17" s="37" t="s">
        <v>72</v>
      </c>
      <c r="R17" s="37" t="s">
        <v>56</v>
      </c>
    </row>
    <row r="18" spans="1:18" ht="15.75" x14ac:dyDescent="0.25">
      <c r="A18" s="12" t="s">
        <v>5</v>
      </c>
      <c r="B18" s="27">
        <f t="shared" ref="B18:H18" si="0">B19+B25+B35+B45</f>
        <v>587852991</v>
      </c>
      <c r="C18" s="28">
        <f>C19+C25+C35+C45</f>
        <v>647852991</v>
      </c>
      <c r="D18" s="38">
        <f t="shared" si="0"/>
        <v>42274531.18</v>
      </c>
      <c r="E18" s="28">
        <f t="shared" si="0"/>
        <v>40931776.409999996</v>
      </c>
      <c r="F18" s="28">
        <f t="shared" si="0"/>
        <v>43616404.719999999</v>
      </c>
      <c r="G18" s="28">
        <f t="shared" si="0"/>
        <v>37969188.269999996</v>
      </c>
      <c r="H18" s="28">
        <f t="shared" si="0"/>
        <v>43138622.709999986</v>
      </c>
      <c r="I18" s="28">
        <f t="shared" ref="I18:J18" si="1">I19+I25+I35+I45</f>
        <v>50200736.939999998</v>
      </c>
      <c r="J18" s="28">
        <f t="shared" si="1"/>
        <v>41966178.419999994</v>
      </c>
      <c r="K18" s="28">
        <f t="shared" ref="K18:L18" si="2">K19+K25+K35+K45</f>
        <v>66049489.379999995</v>
      </c>
      <c r="L18" s="28">
        <f t="shared" si="2"/>
        <v>49393106.329999998</v>
      </c>
      <c r="M18" s="28">
        <f t="shared" ref="M18:P18" si="3">M19+M25+M35+M45</f>
        <v>49393106.329999998</v>
      </c>
      <c r="N18" s="28">
        <f t="shared" si="3"/>
        <v>49393106.329999998</v>
      </c>
      <c r="O18" s="28">
        <f t="shared" si="3"/>
        <v>49393106.329999998</v>
      </c>
      <c r="P18" s="28">
        <f t="shared" si="3"/>
        <v>46082422.210000001</v>
      </c>
      <c r="Q18" s="28">
        <f t="shared" ref="Q18" si="4">Q19+Q25+Q35+Q45</f>
        <v>81043438.980000004</v>
      </c>
      <c r="R18" s="38">
        <f>R19+R25+R35+R45</f>
        <v>690845214.54000008</v>
      </c>
    </row>
    <row r="19" spans="1:18" ht="15.75" x14ac:dyDescent="0.25">
      <c r="A19" s="13" t="s">
        <v>6</v>
      </c>
      <c r="B19" s="27">
        <f t="shared" ref="B19" si="5">SUM(B20:B24)</f>
        <v>485837993</v>
      </c>
      <c r="C19" s="28">
        <f>C20+C21+C22+C24</f>
        <v>581001817</v>
      </c>
      <c r="D19" s="38">
        <f t="shared" ref="D19:J19" si="6">SUM(D20:D24)</f>
        <v>39741946.07</v>
      </c>
      <c r="E19" s="28">
        <f t="shared" si="6"/>
        <v>39281247.229999997</v>
      </c>
      <c r="F19" s="28">
        <f t="shared" si="6"/>
        <v>39656875.129999995</v>
      </c>
      <c r="G19" s="28">
        <f t="shared" si="6"/>
        <v>34034489.109999999</v>
      </c>
      <c r="H19" s="28">
        <f t="shared" si="6"/>
        <v>39474679.039999992</v>
      </c>
      <c r="I19" s="28">
        <f t="shared" si="6"/>
        <v>45374326.969999999</v>
      </c>
      <c r="J19" s="51">
        <f t="shared" si="6"/>
        <v>39444225.909999996</v>
      </c>
      <c r="K19" s="28">
        <f>SUM(K20:K24)</f>
        <v>62002744.43</v>
      </c>
      <c r="L19" s="28">
        <f>SUM(L20:L24)</f>
        <v>39864611.210000001</v>
      </c>
      <c r="M19" s="28">
        <f t="shared" ref="M19:P19" si="7">SUM(M20:M24)</f>
        <v>39864611.210000001</v>
      </c>
      <c r="N19" s="28">
        <f t="shared" si="7"/>
        <v>39864611.210000001</v>
      </c>
      <c r="O19" s="28">
        <f t="shared" si="7"/>
        <v>39864611.210000001</v>
      </c>
      <c r="P19" s="28">
        <f t="shared" si="7"/>
        <v>40383233.340000004</v>
      </c>
      <c r="Q19" s="28">
        <f t="shared" ref="Q19" si="8">SUM(Q20:Q24)</f>
        <v>75953531.570000008</v>
      </c>
      <c r="R19" s="38">
        <f>SUM(R20:R24)</f>
        <v>614805743.6400001</v>
      </c>
    </row>
    <row r="20" spans="1:18" ht="15.75" x14ac:dyDescent="0.25">
      <c r="A20" s="14" t="s">
        <v>7</v>
      </c>
      <c r="B20" s="29">
        <v>425630162</v>
      </c>
      <c r="C20" s="29">
        <v>450693140</v>
      </c>
      <c r="D20" s="29">
        <v>34174364.109999999</v>
      </c>
      <c r="E20" s="17">
        <v>33774764.109999999</v>
      </c>
      <c r="F20" s="15">
        <f>27128228.78+35000+5434000+833000+290000+84135.33+180000+128057.22</f>
        <v>34112421.329999998</v>
      </c>
      <c r="G20" s="29">
        <f>27223228.78+6361125+84135.33</f>
        <v>33668489.109999999</v>
      </c>
      <c r="H20" s="29">
        <f>27427630.84+6177916.67+84135.33+265814.95</f>
        <v>33955497.789999999</v>
      </c>
      <c r="I20" s="29">
        <f>27446880.84+6421250+84135.33</f>
        <v>33952266.170000002</v>
      </c>
      <c r="J20" s="52">
        <v>33902391.079999998</v>
      </c>
      <c r="K20" s="44">
        <v>34457702.659999996</v>
      </c>
      <c r="L20" s="29">
        <v>34222157.75</v>
      </c>
      <c r="M20" s="29">
        <v>34222157.75</v>
      </c>
      <c r="N20" s="29">
        <v>34222157.75</v>
      </c>
      <c r="O20" s="29">
        <v>34222157.75</v>
      </c>
      <c r="P20" s="29">
        <v>34685141.079999998</v>
      </c>
      <c r="Q20" s="29">
        <v>70029146.790000007</v>
      </c>
      <c r="R20" s="29">
        <f>SUM(D20:Q20)</f>
        <v>513600815.23000002</v>
      </c>
    </row>
    <row r="21" spans="1:18" ht="15.75" x14ac:dyDescent="0.25">
      <c r="A21" s="14" t="s">
        <v>8</v>
      </c>
      <c r="B21" s="29">
        <v>10350834</v>
      </c>
      <c r="C21" s="29">
        <v>66896908</v>
      </c>
      <c r="D21" s="29">
        <v>2784894.89</v>
      </c>
      <c r="E21" s="17">
        <v>366000</v>
      </c>
      <c r="F21" s="15">
        <f>29521.89+375000</f>
        <v>404521.89</v>
      </c>
      <c r="G21" s="15">
        <v>366000</v>
      </c>
      <c r="H21" s="44">
        <v>390049.66</v>
      </c>
      <c r="I21" s="44">
        <v>6247597.9400000004</v>
      </c>
      <c r="J21" s="52">
        <v>375000</v>
      </c>
      <c r="K21" s="44">
        <v>22351092.420000002</v>
      </c>
      <c r="L21" s="29">
        <v>420939.33</v>
      </c>
      <c r="M21" s="29">
        <v>420939.33</v>
      </c>
      <c r="N21" s="29">
        <v>420939.33</v>
      </c>
      <c r="O21" s="29">
        <v>420939.33</v>
      </c>
      <c r="P21" s="29">
        <v>412498.38</v>
      </c>
      <c r="Q21" s="29">
        <v>412498.38</v>
      </c>
      <c r="R21" s="29">
        <f t="shared" ref="R21:R54" si="9">SUM(D21:Q21)</f>
        <v>35793910.880000003</v>
      </c>
    </row>
    <row r="22" spans="1:18" ht="15.75" x14ac:dyDescent="0.25">
      <c r="A22" s="14" t="s">
        <v>9</v>
      </c>
      <c r="B22" s="29">
        <v>396000</v>
      </c>
      <c r="C22" s="29">
        <v>396000</v>
      </c>
      <c r="D22" s="29">
        <v>0</v>
      </c>
      <c r="E22" s="17">
        <v>0</v>
      </c>
      <c r="F22" s="17">
        <v>0</v>
      </c>
      <c r="G22" s="29">
        <v>0</v>
      </c>
      <c r="H22" s="29">
        <v>0</v>
      </c>
      <c r="I22" s="29">
        <v>0</v>
      </c>
      <c r="J22" s="53">
        <v>0</v>
      </c>
      <c r="K22" s="44">
        <v>0</v>
      </c>
      <c r="L22" s="29">
        <v>6451.2</v>
      </c>
      <c r="M22" s="29">
        <v>6451.2</v>
      </c>
      <c r="N22" s="29">
        <v>6451.2</v>
      </c>
      <c r="O22" s="29">
        <v>6451.2</v>
      </c>
      <c r="P22" s="29">
        <v>5094.3999999999996</v>
      </c>
      <c r="Q22" s="29">
        <v>0</v>
      </c>
      <c r="R22" s="29">
        <f t="shared" si="9"/>
        <v>30899.199999999997</v>
      </c>
    </row>
    <row r="23" spans="1:18" ht="15.75" hidden="1" x14ac:dyDescent="0.25">
      <c r="A23" s="14" t="s">
        <v>10</v>
      </c>
      <c r="B23" s="29">
        <v>0</v>
      </c>
      <c r="C23" s="29">
        <v>0</v>
      </c>
      <c r="D23" s="29">
        <v>0</v>
      </c>
      <c r="E23" s="17">
        <v>0</v>
      </c>
      <c r="F23" s="17">
        <v>0</v>
      </c>
      <c r="G23" s="29">
        <v>0</v>
      </c>
      <c r="H23" s="29">
        <v>0</v>
      </c>
      <c r="I23" s="29">
        <v>0</v>
      </c>
      <c r="J23" s="53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f t="shared" si="9"/>
        <v>0</v>
      </c>
    </row>
    <row r="24" spans="1:18" ht="15.75" x14ac:dyDescent="0.25">
      <c r="A24" s="14" t="s">
        <v>11</v>
      </c>
      <c r="B24" s="29">
        <v>49460997</v>
      </c>
      <c r="C24" s="29">
        <v>63015769</v>
      </c>
      <c r="D24" s="29">
        <v>2782687.07</v>
      </c>
      <c r="E24" s="17">
        <v>5140483.12</v>
      </c>
      <c r="F24" s="15">
        <f>2390180.39+2397624.86+352126.66</f>
        <v>5139931.91</v>
      </c>
      <c r="G24" s="29">
        <v>0</v>
      </c>
      <c r="H24" s="29">
        <f>2383779.1+2389482.49+355870</f>
        <v>5129131.59</v>
      </c>
      <c r="I24" s="44">
        <v>5174462.8600000003</v>
      </c>
      <c r="J24" s="52">
        <v>5166834.83</v>
      </c>
      <c r="K24" s="44">
        <v>5193949.3499999996</v>
      </c>
      <c r="L24" s="29">
        <v>5215062.93</v>
      </c>
      <c r="M24" s="29">
        <v>5215062.93</v>
      </c>
      <c r="N24" s="29">
        <v>5215062.93</v>
      </c>
      <c r="O24" s="29">
        <v>5215062.93</v>
      </c>
      <c r="P24" s="29">
        <v>5280499.4800000004</v>
      </c>
      <c r="Q24" s="29">
        <v>5511886.4000000004</v>
      </c>
      <c r="R24" s="29">
        <f t="shared" si="9"/>
        <v>65380118.329999991</v>
      </c>
    </row>
    <row r="25" spans="1:18" ht="15.75" x14ac:dyDescent="0.25">
      <c r="A25" s="13" t="s">
        <v>12</v>
      </c>
      <c r="B25" s="27">
        <f>SUM(B26:B34)</f>
        <v>73550000</v>
      </c>
      <c r="C25" s="28">
        <f>C26+C27+C28+C29+C30+C31+C32+C33+C34</f>
        <v>46633802</v>
      </c>
      <c r="D25" s="38">
        <f t="shared" ref="D25" si="10">SUM(D26:D34)</f>
        <v>2532585.11</v>
      </c>
      <c r="E25" s="28">
        <f t="shared" ref="E25:J25" si="11">SUM(E26:E34)</f>
        <v>1455220.92</v>
      </c>
      <c r="F25" s="28">
        <f t="shared" si="11"/>
        <v>3762575.84</v>
      </c>
      <c r="G25" s="28">
        <f t="shared" si="11"/>
        <v>2779360.54</v>
      </c>
      <c r="H25" s="28">
        <f t="shared" si="11"/>
        <v>3623673.66</v>
      </c>
      <c r="I25" s="28">
        <f t="shared" si="11"/>
        <v>2910262.1599999997</v>
      </c>
      <c r="J25" s="54">
        <f t="shared" si="11"/>
        <v>2131722.9000000004</v>
      </c>
      <c r="K25" s="28">
        <f>SUM(K26:K34)</f>
        <v>3812024.73</v>
      </c>
      <c r="L25" s="28">
        <f>SUM(L26:L34)</f>
        <v>5556682.1400000006</v>
      </c>
      <c r="M25" s="28">
        <f t="shared" ref="M25:P25" si="12">SUM(M26:M34)</f>
        <v>5556682.1400000006</v>
      </c>
      <c r="N25" s="28">
        <f t="shared" si="12"/>
        <v>5556682.1400000006</v>
      </c>
      <c r="O25" s="28">
        <f t="shared" si="12"/>
        <v>5556682.1400000006</v>
      </c>
      <c r="P25" s="28">
        <f t="shared" si="12"/>
        <v>2383915.33</v>
      </c>
      <c r="Q25" s="28">
        <f t="shared" ref="Q25" si="13">SUM(Q26:Q34)</f>
        <v>3821070.27</v>
      </c>
      <c r="R25" s="38">
        <f>SUM(R26:R34)</f>
        <v>51439140.019999996</v>
      </c>
    </row>
    <row r="26" spans="1:18" ht="15.75" x14ac:dyDescent="0.25">
      <c r="A26" s="18" t="s">
        <v>13</v>
      </c>
      <c r="B26" s="29">
        <v>41300000</v>
      </c>
      <c r="C26" s="29">
        <v>27145672</v>
      </c>
      <c r="D26" s="39">
        <v>2174061.15</v>
      </c>
      <c r="E26" s="30">
        <v>1089404.82</v>
      </c>
      <c r="F26" s="15">
        <f>425339.53+2406326.86+59962+16933</f>
        <v>2908561.3899999997</v>
      </c>
      <c r="G26" s="39">
        <f>342591.52+1673738.34+74362+18933</f>
        <v>2109624.8600000003</v>
      </c>
      <c r="H26" s="39">
        <f>371596.78+2092713.22+59962+14933</f>
        <v>2539205</v>
      </c>
      <c r="I26" s="44">
        <v>2211784.0299999998</v>
      </c>
      <c r="J26" s="52">
        <v>1314851.07</v>
      </c>
      <c r="K26" s="44">
        <v>2366572.14</v>
      </c>
      <c r="L26" s="39">
        <v>2774287.75</v>
      </c>
      <c r="M26" s="39">
        <v>2774287.75</v>
      </c>
      <c r="N26" s="39">
        <v>2774287.75</v>
      </c>
      <c r="O26" s="39">
        <v>2774287.75</v>
      </c>
      <c r="P26" s="39">
        <v>1305180.06</v>
      </c>
      <c r="Q26" s="39">
        <v>2371938.52</v>
      </c>
      <c r="R26" s="29">
        <f t="shared" si="9"/>
        <v>31488334.039999999</v>
      </c>
    </row>
    <row r="27" spans="1:18" ht="15.75" x14ac:dyDescent="0.25">
      <c r="A27" s="18" t="s">
        <v>14</v>
      </c>
      <c r="B27" s="29">
        <v>2000000</v>
      </c>
      <c r="C27" s="29">
        <v>929001</v>
      </c>
      <c r="D27" s="39">
        <v>0</v>
      </c>
      <c r="E27" s="30">
        <v>0</v>
      </c>
      <c r="F27" s="15">
        <v>0</v>
      </c>
      <c r="G27" s="39">
        <v>0</v>
      </c>
      <c r="H27" s="39">
        <v>0</v>
      </c>
      <c r="I27" s="39">
        <v>0</v>
      </c>
      <c r="J27" s="55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219952</v>
      </c>
      <c r="Q27" s="39">
        <v>0</v>
      </c>
      <c r="R27" s="29">
        <f t="shared" si="9"/>
        <v>219952</v>
      </c>
    </row>
    <row r="28" spans="1:18" ht="15.75" x14ac:dyDescent="0.25">
      <c r="A28" s="18" t="s">
        <v>15</v>
      </c>
      <c r="B28" s="29">
        <v>2000000</v>
      </c>
      <c r="C28" s="29">
        <v>583830</v>
      </c>
      <c r="D28" s="39">
        <v>0</v>
      </c>
      <c r="E28" s="30">
        <v>0</v>
      </c>
      <c r="F28" s="39">
        <v>0</v>
      </c>
      <c r="G28" s="41">
        <v>0</v>
      </c>
      <c r="H28" s="44">
        <v>58650</v>
      </c>
      <c r="I28" s="39">
        <v>0</v>
      </c>
      <c r="J28" s="55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29">
        <f t="shared" si="9"/>
        <v>58650</v>
      </c>
    </row>
    <row r="29" spans="1:18" ht="15.75" x14ac:dyDescent="0.25">
      <c r="A29" s="18" t="s">
        <v>16</v>
      </c>
      <c r="B29" s="29">
        <v>2000000</v>
      </c>
      <c r="C29" s="29">
        <v>0</v>
      </c>
      <c r="D29" s="39">
        <v>0</v>
      </c>
      <c r="E29" s="30">
        <v>0</v>
      </c>
      <c r="F29" s="39">
        <v>0</v>
      </c>
      <c r="G29" s="39">
        <v>0</v>
      </c>
      <c r="H29" s="39">
        <v>0</v>
      </c>
      <c r="I29" s="39">
        <v>0</v>
      </c>
      <c r="J29" s="55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29">
        <f t="shared" si="9"/>
        <v>0</v>
      </c>
    </row>
    <row r="30" spans="1:18" ht="15.75" x14ac:dyDescent="0.25">
      <c r="A30" s="18" t="s">
        <v>17</v>
      </c>
      <c r="B30" s="29">
        <v>2000000</v>
      </c>
      <c r="C30" s="29">
        <v>2612936</v>
      </c>
      <c r="D30" s="39">
        <v>64900</v>
      </c>
      <c r="E30" s="30">
        <v>64900</v>
      </c>
      <c r="F30" s="39">
        <v>524750</v>
      </c>
      <c r="G30" s="15">
        <v>117960.53</v>
      </c>
      <c r="H30" s="44">
        <v>64900</v>
      </c>
      <c r="I30" s="39">
        <v>0</v>
      </c>
      <c r="J30" s="52">
        <v>64900</v>
      </c>
      <c r="K30" s="44">
        <v>129800</v>
      </c>
      <c r="L30" s="39">
        <v>64900</v>
      </c>
      <c r="M30" s="39">
        <v>64900</v>
      </c>
      <c r="N30" s="39">
        <v>64900</v>
      </c>
      <c r="O30" s="39">
        <v>64900</v>
      </c>
      <c r="P30" s="39">
        <v>284400</v>
      </c>
      <c r="Q30" s="39">
        <v>365000</v>
      </c>
      <c r="R30" s="29">
        <f t="shared" si="9"/>
        <v>1941110.53</v>
      </c>
    </row>
    <row r="31" spans="1:18" ht="15.75" x14ac:dyDescent="0.25">
      <c r="A31" s="14" t="s">
        <v>18</v>
      </c>
      <c r="B31" s="29">
        <v>4800000</v>
      </c>
      <c r="C31" s="29">
        <v>4277840</v>
      </c>
      <c r="D31" s="29">
        <v>293623.96000000002</v>
      </c>
      <c r="E31" s="17">
        <v>300916.09999999998</v>
      </c>
      <c r="F31" s="15">
        <v>296794.45</v>
      </c>
      <c r="G31" s="15">
        <v>297003.15000000002</v>
      </c>
      <c r="H31" s="44">
        <v>293416.98</v>
      </c>
      <c r="I31" s="44">
        <v>323025.13</v>
      </c>
      <c r="J31" s="52">
        <v>326050.83</v>
      </c>
      <c r="K31" s="44">
        <v>315652.59000000003</v>
      </c>
      <c r="L31" s="29">
        <v>316536.28999999998</v>
      </c>
      <c r="M31" s="29">
        <v>316536.28999999998</v>
      </c>
      <c r="N31" s="29">
        <v>316536.28999999998</v>
      </c>
      <c r="O31" s="29">
        <v>316536.28999999998</v>
      </c>
      <c r="P31" s="29">
        <v>315447.55</v>
      </c>
      <c r="Q31" s="29">
        <v>307201.75</v>
      </c>
      <c r="R31" s="29">
        <f t="shared" si="9"/>
        <v>4335277.6500000004</v>
      </c>
    </row>
    <row r="32" spans="1:18" ht="15.75" x14ac:dyDescent="0.25">
      <c r="A32" s="14" t="s">
        <v>64</v>
      </c>
      <c r="B32" s="29">
        <v>8500000</v>
      </c>
      <c r="C32" s="29">
        <v>1408989</v>
      </c>
      <c r="D32" s="29">
        <v>0</v>
      </c>
      <c r="E32" s="29">
        <v>0</v>
      </c>
      <c r="F32" s="29">
        <v>0</v>
      </c>
      <c r="G32" s="29">
        <v>0</v>
      </c>
      <c r="H32" s="44">
        <v>9586.5</v>
      </c>
      <c r="I32" s="44">
        <v>46400</v>
      </c>
      <c r="J32" s="52">
        <v>201780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32181.72</v>
      </c>
      <c r="Q32" s="29">
        <v>0</v>
      </c>
      <c r="R32" s="29">
        <f t="shared" si="9"/>
        <v>289948.21999999997</v>
      </c>
    </row>
    <row r="33" spans="1:18" ht="15.75" x14ac:dyDescent="0.25">
      <c r="A33" s="14" t="s">
        <v>19</v>
      </c>
      <c r="B33" s="29">
        <v>7950000</v>
      </c>
      <c r="C33" s="29">
        <v>6238062</v>
      </c>
      <c r="D33" s="29">
        <v>0</v>
      </c>
      <c r="E33" s="29">
        <v>0</v>
      </c>
      <c r="F33" s="29">
        <v>0</v>
      </c>
      <c r="G33" s="29">
        <v>0</v>
      </c>
      <c r="H33" s="44">
        <v>500000</v>
      </c>
      <c r="I33" s="29">
        <v>0</v>
      </c>
      <c r="J33" s="55">
        <v>0</v>
      </c>
      <c r="K33" s="44">
        <v>1000000</v>
      </c>
      <c r="L33" s="29">
        <v>1970409.1</v>
      </c>
      <c r="M33" s="29">
        <v>1970409.1</v>
      </c>
      <c r="N33" s="29">
        <v>1970409.1</v>
      </c>
      <c r="O33" s="29">
        <v>1970409.1</v>
      </c>
      <c r="P33" s="29">
        <v>80000</v>
      </c>
      <c r="Q33" s="29">
        <v>528540</v>
      </c>
      <c r="R33" s="29">
        <f t="shared" si="9"/>
        <v>9990176.4000000004</v>
      </c>
    </row>
    <row r="34" spans="1:18" ht="15.75" x14ac:dyDescent="0.25">
      <c r="A34" s="14" t="s">
        <v>20</v>
      </c>
      <c r="B34" s="29">
        <v>3000000</v>
      </c>
      <c r="C34" s="29">
        <v>3437472</v>
      </c>
      <c r="D34" s="29">
        <v>0</v>
      </c>
      <c r="E34" s="29">
        <v>0</v>
      </c>
      <c r="F34" s="15">
        <v>32470</v>
      </c>
      <c r="G34" s="15">
        <v>254772</v>
      </c>
      <c r="H34" s="44">
        <v>157915.18</v>
      </c>
      <c r="I34" s="44">
        <v>329053</v>
      </c>
      <c r="J34" s="52">
        <v>224141</v>
      </c>
      <c r="K34" s="29">
        <v>0</v>
      </c>
      <c r="L34" s="29">
        <v>430549</v>
      </c>
      <c r="M34" s="29">
        <v>430549</v>
      </c>
      <c r="N34" s="29">
        <v>430549</v>
      </c>
      <c r="O34" s="29">
        <v>430549</v>
      </c>
      <c r="P34" s="29">
        <v>146754</v>
      </c>
      <c r="Q34" s="29">
        <v>248390</v>
      </c>
      <c r="R34" s="29">
        <f t="shared" si="9"/>
        <v>3115691.1799999997</v>
      </c>
    </row>
    <row r="35" spans="1:18" ht="15.75" x14ac:dyDescent="0.25">
      <c r="A35" s="13" t="s">
        <v>21</v>
      </c>
      <c r="B35" s="27">
        <f>+B36+B37+B38+B39+B40+B41+B42+B43+B44</f>
        <v>15765000</v>
      </c>
      <c r="C35" s="28">
        <f>C36+C37+C38+C39+C40+C41+C42+C44</f>
        <v>10778472</v>
      </c>
      <c r="D35" s="38">
        <v>0</v>
      </c>
      <c r="E35" s="28">
        <f>SUM(E36:E44)</f>
        <v>195308.26</v>
      </c>
      <c r="F35" s="28">
        <f>SUM(F36:F44)</f>
        <v>196953.75</v>
      </c>
      <c r="G35" s="28">
        <f>SUM(G36:G44)</f>
        <v>1155338.6200000001</v>
      </c>
      <c r="H35" s="28">
        <f t="shared" ref="H35:R35" si="14">SUM(H36:H44)</f>
        <v>40270.01</v>
      </c>
      <c r="I35" s="28">
        <f t="shared" si="14"/>
        <v>1599427.6</v>
      </c>
      <c r="J35" s="54">
        <f t="shared" si="14"/>
        <v>361319.61</v>
      </c>
      <c r="K35" s="28">
        <f>SUM(K36:K44)</f>
        <v>155695.22</v>
      </c>
      <c r="L35" s="28">
        <f t="shared" si="14"/>
        <v>2362497.9699999997</v>
      </c>
      <c r="M35" s="28">
        <f t="shared" ref="M35:P35" si="15">SUM(M36:M44)</f>
        <v>2362497.9699999997</v>
      </c>
      <c r="N35" s="28">
        <f t="shared" si="15"/>
        <v>2362497.9699999997</v>
      </c>
      <c r="O35" s="28">
        <f t="shared" si="15"/>
        <v>2362497.9699999997</v>
      </c>
      <c r="P35" s="28">
        <f t="shared" si="15"/>
        <v>1887096.6100000003</v>
      </c>
      <c r="Q35" s="28">
        <f t="shared" ref="Q35" si="16">SUM(Q36:Q44)</f>
        <v>83685.19</v>
      </c>
      <c r="R35" s="28">
        <f t="shared" si="14"/>
        <v>15125086.750000002</v>
      </c>
    </row>
    <row r="36" spans="1:18" ht="15.75" x14ac:dyDescent="0.25">
      <c r="A36" s="14" t="s">
        <v>22</v>
      </c>
      <c r="B36" s="29">
        <v>800000</v>
      </c>
      <c r="C36" s="29">
        <v>1304446</v>
      </c>
      <c r="D36" s="29">
        <v>0</v>
      </c>
      <c r="E36" s="29">
        <v>0</v>
      </c>
      <c r="F36" s="29">
        <v>0</v>
      </c>
      <c r="G36" s="15">
        <v>28335.599999999999</v>
      </c>
      <c r="H36" s="44">
        <f>21520.4+18749.61</f>
        <v>40270.01</v>
      </c>
      <c r="I36" s="44">
        <v>59427.6</v>
      </c>
      <c r="J36" s="52">
        <v>31425.599999999999</v>
      </c>
      <c r="K36" s="44">
        <v>32282</v>
      </c>
      <c r="L36" s="29">
        <v>312614.82</v>
      </c>
      <c r="M36" s="29">
        <v>312614.82</v>
      </c>
      <c r="N36" s="29">
        <v>312614.82</v>
      </c>
      <c r="O36" s="29">
        <v>312614.82</v>
      </c>
      <c r="P36" s="29">
        <v>278357.78000000003</v>
      </c>
      <c r="Q36" s="29">
        <v>30740.48</v>
      </c>
      <c r="R36" s="29">
        <f t="shared" si="9"/>
        <v>1751298.35</v>
      </c>
    </row>
    <row r="37" spans="1:18" ht="15.75" x14ac:dyDescent="0.25">
      <c r="A37" s="14" t="s">
        <v>23</v>
      </c>
      <c r="B37" s="29">
        <v>700000</v>
      </c>
      <c r="C37" s="29">
        <v>122870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55">
        <v>0</v>
      </c>
      <c r="K37" s="29">
        <v>0</v>
      </c>
      <c r="L37" s="29">
        <v>72369.399999999994</v>
      </c>
      <c r="M37" s="29">
        <v>72369.399999999994</v>
      </c>
      <c r="N37" s="29">
        <v>72369.399999999994</v>
      </c>
      <c r="O37" s="29">
        <v>72369.399999999994</v>
      </c>
      <c r="P37" s="29">
        <v>337.01</v>
      </c>
      <c r="Q37" s="29">
        <v>0</v>
      </c>
      <c r="R37" s="29">
        <f t="shared" si="9"/>
        <v>289814.61</v>
      </c>
    </row>
    <row r="38" spans="1:18" ht="15.75" x14ac:dyDescent="0.25">
      <c r="A38" s="14" t="s">
        <v>24</v>
      </c>
      <c r="B38" s="29">
        <v>685000</v>
      </c>
      <c r="C38" s="29">
        <v>309087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52">
        <v>1909.24</v>
      </c>
      <c r="K38" s="44">
        <v>63720</v>
      </c>
      <c r="L38" s="29">
        <v>178416</v>
      </c>
      <c r="M38" s="29">
        <v>178416</v>
      </c>
      <c r="N38" s="29">
        <v>178416</v>
      </c>
      <c r="O38" s="29">
        <v>178416</v>
      </c>
      <c r="P38" s="29">
        <v>0</v>
      </c>
      <c r="Q38" s="29">
        <v>0</v>
      </c>
      <c r="R38" s="29">
        <f t="shared" si="9"/>
        <v>779293.24</v>
      </c>
    </row>
    <row r="39" spans="1:18" ht="15.75" x14ac:dyDescent="0.25">
      <c r="A39" s="14" t="s">
        <v>25</v>
      </c>
      <c r="B39" s="29">
        <v>0</v>
      </c>
      <c r="C39" s="29">
        <v>115783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55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77885.279999999999</v>
      </c>
      <c r="Q39" s="29">
        <v>0</v>
      </c>
      <c r="R39" s="29">
        <f t="shared" si="9"/>
        <v>77885.279999999999</v>
      </c>
    </row>
    <row r="40" spans="1:18" ht="15.75" hidden="1" x14ac:dyDescent="0.25">
      <c r="A40" s="14" t="s">
        <v>26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55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f t="shared" si="9"/>
        <v>0</v>
      </c>
    </row>
    <row r="41" spans="1:18" ht="15.75" x14ac:dyDescent="0.25">
      <c r="A41" s="14" t="s">
        <v>27</v>
      </c>
      <c r="B41" s="29">
        <v>180000</v>
      </c>
      <c r="C41" s="29">
        <v>259730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/>
      <c r="J41" s="55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15425.4</v>
      </c>
      <c r="Q41" s="29">
        <v>0</v>
      </c>
      <c r="R41" s="29">
        <f t="shared" si="9"/>
        <v>15425.4</v>
      </c>
    </row>
    <row r="42" spans="1:18" ht="15.75" x14ac:dyDescent="0.25">
      <c r="A42" s="14" t="s">
        <v>28</v>
      </c>
      <c r="B42" s="29">
        <v>6700000</v>
      </c>
      <c r="C42" s="29">
        <v>6972461</v>
      </c>
      <c r="D42" s="29">
        <v>0</v>
      </c>
      <c r="E42" s="17">
        <v>195308.26</v>
      </c>
      <c r="F42" s="15">
        <v>196953.75</v>
      </c>
      <c r="G42" s="16">
        <v>1127003.02</v>
      </c>
      <c r="H42" s="29">
        <v>0</v>
      </c>
      <c r="I42" s="44">
        <v>1540000</v>
      </c>
      <c r="J42" s="55">
        <v>0</v>
      </c>
      <c r="K42" s="29">
        <v>0</v>
      </c>
      <c r="L42" s="29">
        <v>1540000</v>
      </c>
      <c r="M42" s="29">
        <v>1540000</v>
      </c>
      <c r="N42" s="29">
        <v>1540000</v>
      </c>
      <c r="O42" s="29">
        <v>1540000</v>
      </c>
      <c r="P42" s="29">
        <v>1236989.81</v>
      </c>
      <c r="Q42" s="29">
        <v>0</v>
      </c>
      <c r="R42" s="29">
        <f t="shared" si="9"/>
        <v>10456254.840000002</v>
      </c>
    </row>
    <row r="43" spans="1:18" ht="15.75" hidden="1" x14ac:dyDescent="0.25">
      <c r="A43" s="14" t="s">
        <v>29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55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f t="shared" si="9"/>
        <v>0</v>
      </c>
    </row>
    <row r="44" spans="1:18" ht="15.75" x14ac:dyDescent="0.25">
      <c r="A44" s="14" t="s">
        <v>30</v>
      </c>
      <c r="B44" s="29">
        <v>6700000</v>
      </c>
      <c r="C44" s="29">
        <v>1694095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44">
        <v>0</v>
      </c>
      <c r="J44" s="47">
        <v>327984.77</v>
      </c>
      <c r="K44" s="44">
        <v>59693.22</v>
      </c>
      <c r="L44" s="29">
        <v>259097.75</v>
      </c>
      <c r="M44" s="29">
        <v>259097.75</v>
      </c>
      <c r="N44" s="29">
        <v>259097.75</v>
      </c>
      <c r="O44" s="29">
        <v>259097.75</v>
      </c>
      <c r="P44" s="29">
        <v>278101.33</v>
      </c>
      <c r="Q44" s="29">
        <v>52944.71</v>
      </c>
      <c r="R44" s="29">
        <f t="shared" si="9"/>
        <v>1755115.03</v>
      </c>
    </row>
    <row r="45" spans="1:18" ht="15.75" x14ac:dyDescent="0.25">
      <c r="A45" s="13" t="s">
        <v>31</v>
      </c>
      <c r="B45" s="27">
        <f>+B46+B47+B48+B49+B50+B51+B52+B53+B54</f>
        <v>12699998</v>
      </c>
      <c r="C45" s="28">
        <f>SUM(C46:C54)</f>
        <v>9438900</v>
      </c>
      <c r="D45" s="29">
        <v>0</v>
      </c>
      <c r="E45" s="28">
        <f>SUM(E46:E54)</f>
        <v>0</v>
      </c>
      <c r="F45" s="28">
        <f>SUM(F46:F54)</f>
        <v>0</v>
      </c>
      <c r="G45" s="28">
        <f t="shared" ref="G45:J45" si="17">SUM(G46:G54)</f>
        <v>0</v>
      </c>
      <c r="H45" s="28">
        <f t="shared" si="17"/>
        <v>0</v>
      </c>
      <c r="I45" s="28">
        <f t="shared" si="17"/>
        <v>316720.21000000002</v>
      </c>
      <c r="J45" s="54">
        <f t="shared" si="17"/>
        <v>28910</v>
      </c>
      <c r="K45" s="28">
        <f>SUM(K46:K54)</f>
        <v>79025</v>
      </c>
      <c r="L45" s="28">
        <f t="shared" ref="L45" si="18">SUM(L46:L54)</f>
        <v>1609315.01</v>
      </c>
      <c r="M45" s="28">
        <f t="shared" ref="M45:P45" si="19">SUM(M46:M54)</f>
        <v>1609315.01</v>
      </c>
      <c r="N45" s="28">
        <f t="shared" si="19"/>
        <v>1609315.01</v>
      </c>
      <c r="O45" s="28">
        <f t="shared" si="19"/>
        <v>1609315.01</v>
      </c>
      <c r="P45" s="28">
        <f t="shared" si="19"/>
        <v>1428176.9300000002</v>
      </c>
      <c r="Q45" s="28">
        <f t="shared" ref="Q45" si="20">SUM(Q46:Q54)</f>
        <v>1185151.95</v>
      </c>
      <c r="R45" s="38">
        <f>SUM(R46:R54)</f>
        <v>9475244.129999999</v>
      </c>
    </row>
    <row r="46" spans="1:18" ht="15.75" x14ac:dyDescent="0.25">
      <c r="A46" s="14" t="s">
        <v>32</v>
      </c>
      <c r="B46" s="29">
        <v>7000000</v>
      </c>
      <c r="C46" s="29">
        <v>3122800</v>
      </c>
      <c r="D46" s="29">
        <v>0</v>
      </c>
      <c r="E46" s="17">
        <v>0</v>
      </c>
      <c r="F46" s="29">
        <v>0</v>
      </c>
      <c r="G46" s="29">
        <v>0</v>
      </c>
      <c r="H46" s="29">
        <v>0</v>
      </c>
      <c r="I46" s="44">
        <v>303914.05</v>
      </c>
      <c r="J46" s="47">
        <v>28910</v>
      </c>
      <c r="K46" s="44">
        <v>63150</v>
      </c>
      <c r="L46" s="29">
        <v>687831.77</v>
      </c>
      <c r="M46" s="29">
        <v>687831.77</v>
      </c>
      <c r="N46" s="29">
        <v>687831.77</v>
      </c>
      <c r="O46" s="29">
        <v>687831.77</v>
      </c>
      <c r="P46" s="29">
        <v>274984.84000000003</v>
      </c>
      <c r="Q46" s="29">
        <v>1094999.95</v>
      </c>
      <c r="R46" s="29">
        <f t="shared" si="9"/>
        <v>4517285.92</v>
      </c>
    </row>
    <row r="47" spans="1:18" ht="15.75" x14ac:dyDescent="0.25">
      <c r="A47" s="14" t="s">
        <v>33</v>
      </c>
      <c r="B47" s="29">
        <v>0</v>
      </c>
      <c r="C47" s="29">
        <v>1882200</v>
      </c>
      <c r="D47" s="29">
        <v>0</v>
      </c>
      <c r="E47" s="17">
        <v>0</v>
      </c>
      <c r="F47" s="29">
        <v>0</v>
      </c>
      <c r="G47" s="29">
        <v>0</v>
      </c>
      <c r="H47" s="29">
        <v>0</v>
      </c>
      <c r="I47" s="44">
        <v>5111.76</v>
      </c>
      <c r="J47" s="55">
        <v>0</v>
      </c>
      <c r="K47" s="44">
        <v>15875</v>
      </c>
      <c r="L47" s="29">
        <v>116841.24</v>
      </c>
      <c r="M47" s="29">
        <v>116841.24</v>
      </c>
      <c r="N47" s="29">
        <v>116841.24</v>
      </c>
      <c r="O47" s="29">
        <v>116841.24</v>
      </c>
      <c r="P47" s="29">
        <v>954934.01</v>
      </c>
      <c r="Q47" s="29">
        <v>0</v>
      </c>
      <c r="R47" s="29">
        <f t="shared" si="9"/>
        <v>1443285.73</v>
      </c>
    </row>
    <row r="48" spans="1:18" ht="15.75" x14ac:dyDescent="0.25">
      <c r="A48" s="14" t="s">
        <v>34</v>
      </c>
      <c r="B48" s="29">
        <v>0</v>
      </c>
      <c r="C48" s="29">
        <v>27000</v>
      </c>
      <c r="D48" s="29">
        <v>0</v>
      </c>
      <c r="E48" s="17">
        <v>0</v>
      </c>
      <c r="F48" s="29">
        <v>0</v>
      </c>
      <c r="G48" s="29">
        <v>0</v>
      </c>
      <c r="H48" s="29">
        <v>0</v>
      </c>
      <c r="I48" s="29">
        <v>0</v>
      </c>
      <c r="J48" s="56">
        <v>0</v>
      </c>
      <c r="K48" s="29">
        <v>0</v>
      </c>
      <c r="L48" s="29">
        <v>24780</v>
      </c>
      <c r="M48" s="29">
        <v>24780</v>
      </c>
      <c r="N48" s="29">
        <v>24780</v>
      </c>
      <c r="O48" s="29">
        <v>24780</v>
      </c>
      <c r="P48" s="29">
        <v>0</v>
      </c>
      <c r="Q48" s="29">
        <v>0</v>
      </c>
      <c r="R48" s="29">
        <f t="shared" si="9"/>
        <v>99120</v>
      </c>
    </row>
    <row r="49" spans="1:18" ht="15.75" x14ac:dyDescent="0.25">
      <c r="A49" s="14" t="s">
        <v>35</v>
      </c>
      <c r="B49" s="29">
        <v>5200000</v>
      </c>
      <c r="C49" s="29">
        <v>2707500</v>
      </c>
      <c r="D49" s="29">
        <v>0</v>
      </c>
      <c r="E49" s="17">
        <v>0</v>
      </c>
      <c r="F49" s="29">
        <v>0</v>
      </c>
      <c r="G49" s="29">
        <v>0</v>
      </c>
      <c r="H49" s="29">
        <v>0</v>
      </c>
      <c r="I49" s="29">
        <v>0</v>
      </c>
      <c r="J49" s="56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5064.16</v>
      </c>
      <c r="Q49" s="29">
        <v>0</v>
      </c>
      <c r="R49" s="29">
        <f t="shared" si="9"/>
        <v>5064.16</v>
      </c>
    </row>
    <row r="50" spans="1:18" ht="15.75" x14ac:dyDescent="0.25">
      <c r="A50" s="14" t="s">
        <v>36</v>
      </c>
      <c r="B50" s="29">
        <v>499998</v>
      </c>
      <c r="C50" s="29">
        <v>1561900</v>
      </c>
      <c r="D50" s="29">
        <v>0</v>
      </c>
      <c r="E50" s="17">
        <v>0</v>
      </c>
      <c r="F50" s="29">
        <v>0</v>
      </c>
      <c r="G50" s="29">
        <v>0</v>
      </c>
      <c r="H50" s="29">
        <v>0</v>
      </c>
      <c r="I50" s="47">
        <v>7694.4</v>
      </c>
      <c r="J50" s="29">
        <v>0</v>
      </c>
      <c r="K50" s="29">
        <v>0</v>
      </c>
      <c r="L50" s="29">
        <v>779862</v>
      </c>
      <c r="M50" s="29">
        <v>779862</v>
      </c>
      <c r="N50" s="29">
        <v>779862</v>
      </c>
      <c r="O50" s="29">
        <v>779862</v>
      </c>
      <c r="P50" s="29">
        <v>168866.38</v>
      </c>
      <c r="Q50" s="29">
        <v>8260</v>
      </c>
      <c r="R50" s="29">
        <f t="shared" si="9"/>
        <v>3304268.78</v>
      </c>
    </row>
    <row r="51" spans="1:18" ht="15.75" x14ac:dyDescent="0.25">
      <c r="A51" s="14" t="s">
        <v>37</v>
      </c>
      <c r="B51" s="29">
        <v>0</v>
      </c>
      <c r="C51" s="29">
        <v>50000</v>
      </c>
      <c r="D51" s="29">
        <v>0</v>
      </c>
      <c r="E51" s="17">
        <v>0</v>
      </c>
      <c r="F51" s="29">
        <v>0</v>
      </c>
      <c r="G51" s="29">
        <v>0</v>
      </c>
      <c r="H51" s="29">
        <v>0</v>
      </c>
      <c r="I51" s="29">
        <v>0</v>
      </c>
      <c r="J51" s="40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24327.54</v>
      </c>
      <c r="Q51" s="29">
        <v>0</v>
      </c>
      <c r="R51" s="29">
        <f t="shared" si="9"/>
        <v>24327.54</v>
      </c>
    </row>
    <row r="52" spans="1:18" ht="15.75" hidden="1" x14ac:dyDescent="0.25">
      <c r="A52" s="14" t="s">
        <v>38</v>
      </c>
      <c r="B52" s="29">
        <v>0</v>
      </c>
      <c r="C52" s="29">
        <v>0</v>
      </c>
      <c r="D52" s="29">
        <v>0</v>
      </c>
      <c r="E52" s="17">
        <v>0</v>
      </c>
      <c r="F52" s="29">
        <v>0</v>
      </c>
      <c r="G52" s="29">
        <v>0</v>
      </c>
      <c r="H52" s="29">
        <v>0</v>
      </c>
      <c r="I52" s="29">
        <v>0</v>
      </c>
      <c r="J52" s="40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f t="shared" si="9"/>
        <v>0</v>
      </c>
    </row>
    <row r="53" spans="1:18" ht="15.75" hidden="1" x14ac:dyDescent="0.25">
      <c r="A53" s="14" t="s">
        <v>39</v>
      </c>
      <c r="B53" s="29">
        <v>0</v>
      </c>
      <c r="C53" s="29">
        <v>0</v>
      </c>
      <c r="D53" s="29">
        <v>0</v>
      </c>
      <c r="E53" s="17">
        <v>0</v>
      </c>
      <c r="F53" s="29">
        <v>0</v>
      </c>
      <c r="G53" s="29">
        <v>0</v>
      </c>
      <c r="H53" s="29">
        <v>0</v>
      </c>
      <c r="I53" s="29">
        <v>0</v>
      </c>
      <c r="J53" s="40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f t="shared" si="9"/>
        <v>0</v>
      </c>
    </row>
    <row r="54" spans="1:18" ht="15.75" x14ac:dyDescent="0.25">
      <c r="A54" s="14" t="s">
        <v>40</v>
      </c>
      <c r="B54" s="29">
        <v>0</v>
      </c>
      <c r="C54" s="29">
        <v>87500</v>
      </c>
      <c r="D54" s="29">
        <v>0</v>
      </c>
      <c r="E54" s="17">
        <v>0</v>
      </c>
      <c r="F54" s="29">
        <v>0</v>
      </c>
      <c r="G54" s="29">
        <v>0</v>
      </c>
      <c r="H54" s="29">
        <v>0</v>
      </c>
      <c r="I54" s="29">
        <v>0</v>
      </c>
      <c r="J54" s="40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81892</v>
      </c>
      <c r="R54" s="29">
        <f t="shared" si="9"/>
        <v>81892</v>
      </c>
    </row>
    <row r="55" spans="1:18" ht="15.75" x14ac:dyDescent="0.25">
      <c r="A55" s="19" t="s">
        <v>41</v>
      </c>
      <c r="B55" s="31">
        <f t="shared" ref="B55:P55" si="21">+B19+B25+B35+B45</f>
        <v>587852991</v>
      </c>
      <c r="C55" s="31">
        <f t="shared" si="21"/>
        <v>647852991</v>
      </c>
      <c r="D55" s="31">
        <f t="shared" si="21"/>
        <v>42274531.18</v>
      </c>
      <c r="E55" s="31">
        <f t="shared" si="21"/>
        <v>40931776.409999996</v>
      </c>
      <c r="F55" s="31">
        <f t="shared" si="21"/>
        <v>43616404.719999999</v>
      </c>
      <c r="G55" s="31">
        <f t="shared" si="21"/>
        <v>37969188.269999996</v>
      </c>
      <c r="H55" s="31">
        <f t="shared" si="21"/>
        <v>43138622.709999986</v>
      </c>
      <c r="I55" s="31">
        <f t="shared" si="21"/>
        <v>50200736.939999998</v>
      </c>
      <c r="J55" s="31">
        <f>+J19+J25+J35+J45</f>
        <v>41966178.419999994</v>
      </c>
      <c r="K55" s="31">
        <f t="shared" si="21"/>
        <v>66049489.379999995</v>
      </c>
      <c r="L55" s="31">
        <f t="shared" si="21"/>
        <v>49393106.329999998</v>
      </c>
      <c r="M55" s="31">
        <f t="shared" si="21"/>
        <v>49393106.329999998</v>
      </c>
      <c r="N55" s="31">
        <f t="shared" si="21"/>
        <v>49393106.329999998</v>
      </c>
      <c r="O55" s="31">
        <f t="shared" si="21"/>
        <v>49393106.329999998</v>
      </c>
      <c r="P55" s="31">
        <f t="shared" si="21"/>
        <v>46082422.210000001</v>
      </c>
      <c r="Q55" s="31">
        <f t="shared" ref="Q55" si="22">+Q19+Q25+Q35+Q45</f>
        <v>81043438.980000004</v>
      </c>
      <c r="R55" s="31">
        <f>+R19+R25+R35+R45</f>
        <v>690845214.54000008</v>
      </c>
    </row>
    <row r="56" spans="1:18" ht="15.75" x14ac:dyDescent="0.25">
      <c r="A56" s="20" t="s">
        <v>57</v>
      </c>
      <c r="B56" s="16"/>
      <c r="C56" s="26"/>
      <c r="D56" s="32"/>
      <c r="E56" s="36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</row>
    <row r="57" spans="1:18" ht="15.75" x14ac:dyDescent="0.25">
      <c r="A57" s="20" t="s">
        <v>74</v>
      </c>
      <c r="B57" s="32"/>
      <c r="C57" s="33"/>
      <c r="D57" s="32"/>
      <c r="E57" s="36"/>
      <c r="F57" s="32"/>
      <c r="G57" s="32"/>
      <c r="H57" s="32"/>
      <c r="I57" s="32"/>
      <c r="J57" s="32"/>
      <c r="K57" s="32"/>
      <c r="L57" s="32"/>
      <c r="M57" s="16"/>
      <c r="N57" s="16"/>
      <c r="O57" s="16"/>
      <c r="P57" s="16"/>
      <c r="Q57" s="16"/>
      <c r="R57" s="16"/>
    </row>
    <row r="58" spans="1:18" ht="15.75" x14ac:dyDescent="0.25">
      <c r="A58" s="20" t="s">
        <v>75</v>
      </c>
      <c r="B58" s="32"/>
      <c r="C58" s="33"/>
      <c r="D58" s="32"/>
      <c r="E58" s="36"/>
      <c r="F58" s="32"/>
      <c r="G58" s="32"/>
      <c r="H58" s="32"/>
      <c r="I58" s="32"/>
      <c r="J58" s="32"/>
      <c r="K58" s="32"/>
      <c r="L58" s="32"/>
      <c r="M58" s="16"/>
      <c r="N58" s="16"/>
      <c r="O58" s="16"/>
      <c r="P58" s="16"/>
      <c r="Q58" s="16"/>
      <c r="R58" s="16"/>
    </row>
    <row r="59" spans="1:18" ht="15.75" x14ac:dyDescent="0.25">
      <c r="A59" s="20"/>
      <c r="B59" s="32"/>
      <c r="C59" s="33"/>
      <c r="D59" s="32"/>
      <c r="E59" s="36"/>
      <c r="F59" s="32"/>
      <c r="G59" s="32"/>
      <c r="H59" s="32"/>
      <c r="I59" s="32"/>
      <c r="J59" s="32"/>
      <c r="K59" s="32"/>
      <c r="L59" s="32"/>
      <c r="M59" s="16"/>
      <c r="N59" s="16"/>
      <c r="O59" s="16"/>
      <c r="P59" s="16"/>
      <c r="Q59" s="16"/>
      <c r="R59" s="16"/>
    </row>
    <row r="60" spans="1:18" ht="15.75" x14ac:dyDescent="0.25">
      <c r="A60" s="20"/>
      <c r="B60" s="32"/>
      <c r="C60" s="33"/>
      <c r="D60" s="32"/>
      <c r="E60" s="36"/>
      <c r="F60" s="32"/>
      <c r="G60" s="32"/>
      <c r="H60" s="32"/>
      <c r="I60" s="32"/>
      <c r="J60" s="32"/>
      <c r="K60" s="32"/>
      <c r="L60" s="32"/>
      <c r="M60" s="16"/>
      <c r="N60" s="16"/>
      <c r="O60" s="16"/>
      <c r="P60" s="16"/>
      <c r="Q60" s="16"/>
      <c r="R60" s="16"/>
    </row>
    <row r="61" spans="1:18" ht="15.75" x14ac:dyDescent="0.25">
      <c r="A61" s="20" t="s">
        <v>66</v>
      </c>
      <c r="B61" s="32"/>
      <c r="C61" s="33"/>
      <c r="D61" s="32"/>
      <c r="E61" s="36"/>
      <c r="F61" s="32"/>
      <c r="G61" s="32"/>
      <c r="H61" s="32"/>
      <c r="I61" s="32"/>
      <c r="J61" s="32"/>
      <c r="K61" s="32"/>
      <c r="L61" s="32"/>
      <c r="M61" s="16"/>
      <c r="N61" s="16"/>
      <c r="O61" s="16"/>
      <c r="P61" s="16"/>
      <c r="Q61" s="16"/>
      <c r="R61" s="16"/>
    </row>
    <row r="62" spans="1:18" ht="15.75" x14ac:dyDescent="0.25">
      <c r="A62" s="2"/>
      <c r="B62" s="32"/>
      <c r="C62" s="33"/>
      <c r="D62" s="32"/>
      <c r="E62" s="36"/>
      <c r="F62" s="32"/>
      <c r="G62" s="32"/>
      <c r="H62" s="32"/>
      <c r="I62" s="32"/>
      <c r="J62" s="32"/>
      <c r="K62" s="32"/>
      <c r="L62" s="32"/>
      <c r="M62" s="16"/>
      <c r="N62" s="16"/>
      <c r="O62" s="16"/>
      <c r="P62" s="16"/>
      <c r="Q62" s="16"/>
      <c r="R62" s="16"/>
    </row>
    <row r="63" spans="1:18" ht="15.75" x14ac:dyDescent="0.25">
      <c r="A63" s="21"/>
      <c r="B63" s="32"/>
      <c r="C63" s="33"/>
      <c r="D63" s="32"/>
      <c r="E63" s="32" t="s">
        <v>68</v>
      </c>
      <c r="G63" s="33"/>
      <c r="I63" s="32"/>
      <c r="K63" s="32"/>
      <c r="L63" s="32"/>
      <c r="M63" s="16"/>
      <c r="N63" s="16"/>
      <c r="O63" s="16"/>
      <c r="P63" s="16"/>
      <c r="Q63" s="16"/>
      <c r="R63" s="16"/>
    </row>
    <row r="64" spans="1:18" ht="15.75" x14ac:dyDescent="0.25">
      <c r="A64" s="22"/>
      <c r="B64" s="34"/>
      <c r="C64" s="34"/>
      <c r="D64" s="16"/>
      <c r="E64" s="36"/>
      <c r="F64" s="22" t="s">
        <v>63</v>
      </c>
      <c r="H64" s="22"/>
      <c r="I64" s="22"/>
      <c r="K64" s="33"/>
      <c r="L64" s="32"/>
      <c r="M64" s="16"/>
      <c r="N64" s="16"/>
      <c r="O64" s="16"/>
      <c r="P64" s="16"/>
      <c r="Q64" s="16"/>
      <c r="R64" s="16"/>
    </row>
    <row r="65" spans="1:18" ht="15.75" x14ac:dyDescent="0.25">
      <c r="A65" s="23"/>
      <c r="B65" s="16"/>
      <c r="C65" s="62"/>
      <c r="D65" s="62"/>
      <c r="E65" s="62"/>
      <c r="F65" s="50" t="s">
        <v>67</v>
      </c>
      <c r="I65" s="32"/>
      <c r="K65" s="26"/>
      <c r="L65" s="16"/>
      <c r="M65" s="16"/>
      <c r="N65" s="16"/>
      <c r="O65" s="16"/>
      <c r="P65" s="16"/>
      <c r="Q65" s="16"/>
      <c r="R65" s="16"/>
    </row>
    <row r="66" spans="1:18" ht="15" customHeight="1" x14ac:dyDescent="0.25">
      <c r="C66" s="62"/>
      <c r="D66" s="62"/>
      <c r="E66" s="62"/>
      <c r="G66" s="35"/>
      <c r="I66" s="42"/>
      <c r="K66" s="35"/>
    </row>
    <row r="67" spans="1:18" ht="15" customHeight="1" x14ac:dyDescent="0.25">
      <c r="C67" s="62"/>
      <c r="D67" s="62"/>
      <c r="E67" s="62"/>
      <c r="F67" s="42"/>
      <c r="G67" s="42"/>
      <c r="H67" s="42"/>
      <c r="I67" s="42"/>
      <c r="J67" s="43"/>
    </row>
    <row r="68" spans="1:18" ht="15" customHeight="1" x14ac:dyDescent="0.25">
      <c r="C68" s="62"/>
      <c r="D68" s="62"/>
      <c r="E68" s="62"/>
    </row>
  </sheetData>
  <mergeCells count="11">
    <mergeCell ref="C6:E8"/>
    <mergeCell ref="A16:A17"/>
    <mergeCell ref="B16:B17"/>
    <mergeCell ref="C16:C17"/>
    <mergeCell ref="D16:R16"/>
    <mergeCell ref="A9:R9"/>
    <mergeCell ref="A10:R10"/>
    <mergeCell ref="A11:R11"/>
    <mergeCell ref="A12:R12"/>
    <mergeCell ref="A13:R13"/>
    <mergeCell ref="A14:R14"/>
  </mergeCells>
  <printOptions horizontalCentered="1"/>
  <pageMargins left="0.70866141732283472" right="0.70866141732283472" top="0.70866141732283472" bottom="0.31496062992125984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Modificado</vt:lpstr>
      <vt:lpstr>EJEC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2023-12-04T14:08:15Z</cp:lastPrinted>
  <dcterms:created xsi:type="dcterms:W3CDTF">2022-07-08T12:51:12Z</dcterms:created>
  <dcterms:modified xsi:type="dcterms:W3CDTF">2023-12-04T14:08:20Z</dcterms:modified>
</cp:coreProperties>
</file>