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19800" windowHeight="6885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2" l="1"/>
  <c r="C38" i="2"/>
  <c r="C36" i="2"/>
  <c r="C35" i="2"/>
  <c r="C31" i="2"/>
  <c r="C30" i="2"/>
  <c r="C28" i="2"/>
  <c r="C27" i="2"/>
  <c r="C26" i="2"/>
  <c r="C22" i="2"/>
  <c r="C20" i="2"/>
  <c r="C18" i="2"/>
  <c r="C15" i="2"/>
  <c r="C14" i="2"/>
  <c r="C17" i="1" l="1"/>
  <c r="C14" i="1"/>
  <c r="C13" i="1"/>
  <c r="C12" i="1" s="1"/>
  <c r="C37" i="1"/>
  <c r="C35" i="1"/>
  <c r="C26" i="1"/>
  <c r="C25" i="1"/>
  <c r="C19" i="1"/>
  <c r="C39" i="1" l="1"/>
  <c r="C34" i="1"/>
  <c r="C30" i="1"/>
  <c r="C29" i="1"/>
  <c r="C27" i="1"/>
  <c r="C21" i="1"/>
  <c r="H20" i="2"/>
  <c r="H18" i="2"/>
  <c r="H14" i="2"/>
  <c r="G13" i="2" l="1"/>
  <c r="F13" i="2"/>
  <c r="P40" i="2" l="1"/>
  <c r="O39" i="2"/>
  <c r="C39" i="2"/>
  <c r="D39" i="2"/>
  <c r="E39" i="2"/>
  <c r="F39" i="2"/>
  <c r="G39" i="2"/>
  <c r="H39" i="2"/>
  <c r="I39" i="2"/>
  <c r="J39" i="2"/>
  <c r="K39" i="2"/>
  <c r="L39" i="2"/>
  <c r="M39" i="2"/>
  <c r="N39" i="2"/>
  <c r="D29" i="2"/>
  <c r="E29" i="2"/>
  <c r="F29" i="2"/>
  <c r="G29" i="2"/>
  <c r="H29" i="2"/>
  <c r="I29" i="2"/>
  <c r="J29" i="2"/>
  <c r="K29" i="2"/>
  <c r="L29" i="2"/>
  <c r="M29" i="2"/>
  <c r="N29" i="2"/>
  <c r="O29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1" i="2"/>
  <c r="P42" i="2"/>
  <c r="P43" i="2"/>
  <c r="P44" i="2"/>
  <c r="P45" i="2"/>
  <c r="P46" i="2"/>
  <c r="P47" i="2"/>
  <c r="P48" i="2"/>
  <c r="P20" i="2"/>
  <c r="D19" i="2"/>
  <c r="D49" i="2" s="1"/>
  <c r="E19" i="2"/>
  <c r="F19" i="2"/>
  <c r="H19" i="2"/>
  <c r="I19" i="2"/>
  <c r="J19" i="2"/>
  <c r="K19" i="2"/>
  <c r="L19" i="2"/>
  <c r="M19" i="2"/>
  <c r="N19" i="2"/>
  <c r="O19" i="2"/>
  <c r="P15" i="2"/>
  <c r="P16" i="2"/>
  <c r="P17" i="2"/>
  <c r="P18" i="2"/>
  <c r="P14" i="2"/>
  <c r="O13" i="2"/>
  <c r="D13" i="2"/>
  <c r="E13" i="2"/>
  <c r="H13" i="2"/>
  <c r="I13" i="2"/>
  <c r="J13" i="2"/>
  <c r="K13" i="2"/>
  <c r="L13" i="2"/>
  <c r="M13" i="2"/>
  <c r="N13" i="2"/>
  <c r="I49" i="2" l="1"/>
  <c r="P39" i="2"/>
  <c r="J49" i="2"/>
  <c r="M49" i="2"/>
  <c r="K49" i="2"/>
  <c r="O49" i="2"/>
  <c r="P13" i="2"/>
  <c r="N49" i="2"/>
  <c r="H49" i="2"/>
  <c r="P29" i="2"/>
  <c r="G49" i="2"/>
  <c r="P19" i="2"/>
  <c r="E49" i="2"/>
  <c r="L49" i="2"/>
  <c r="F49" i="2"/>
  <c r="P49" i="2" l="1"/>
  <c r="B39" i="2"/>
  <c r="B29" i="2"/>
  <c r="C13" i="2"/>
  <c r="C19" i="2"/>
  <c r="C29" i="2"/>
  <c r="B19" i="2"/>
  <c r="B13" i="2"/>
  <c r="B49" i="2" l="1"/>
  <c r="C49" i="2"/>
  <c r="C18" i="1"/>
  <c r="C28" i="1"/>
  <c r="C38" i="1"/>
  <c r="B37" i="1"/>
  <c r="B35" i="1"/>
  <c r="B30" i="1"/>
  <c r="B27" i="1"/>
  <c r="B26" i="1"/>
  <c r="B25" i="1"/>
  <c r="B21" i="1"/>
  <c r="B19" i="1"/>
  <c r="B17" i="1"/>
  <c r="B14" i="1"/>
  <c r="B13" i="1"/>
  <c r="B38" i="1"/>
  <c r="B12" i="1" l="1"/>
  <c r="C48" i="1"/>
  <c r="B28" i="1"/>
  <c r="B18" i="1"/>
  <c r="B48" i="1" l="1"/>
</calcChain>
</file>

<file path=xl/sharedStrings.xml><?xml version="1.0" encoding="utf-8"?>
<sst xmlns="http://schemas.openxmlformats.org/spreadsheetml/2006/main" count="119" uniqueCount="74">
  <si>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</si>
  <si>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</si>
  <si>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</si>
  <si>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</si>
  <si>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</si>
  <si>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</si>
  <si>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</si>
  <si>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</si>
  <si>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</si>
  <si>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</si>
  <si>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</si>
  <si>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</si>
  <si>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</si>
  <si>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</si>
  <si>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</si>
  <si>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</si>
  <si>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</si>
  <si>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</si>
  <si>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</si>
  <si>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</si>
  <si>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</si>
  <si>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</si>
  <si>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</si>
  <si>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</si>
  <si>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</si>
  <si>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</si>
  <si>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</si>
  <si>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</si>
  <si>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</si>
  <si>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</si>
  <si>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</si>
  <si>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</si>
  <si>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</si>
  <si>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</si>
  <si>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</si>
  <si>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</si>
  <si>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</si>
  <si>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</si>
  <si>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DETALLE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</si>
  <si>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</si>
  <si>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</si>
  <si>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</si>
  <si>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</si>
  <si>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</si>
  <si>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</si>
  <si>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</si>
  <si>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</si>
  <si>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</si>
  <si>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</si>
  <si>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</si>
  <si>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</si>
  <si>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</si>
  <si>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</si>
  <si>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</si>
  <si>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Modificado</t>
  </si>
  <si>
    <t>Presupuesto Aprobado</t>
  </si>
  <si>
    <t>Ministerio de Cultura</t>
  </si>
  <si>
    <t>Dirección General de Bellas Artes</t>
  </si>
  <si>
    <t>CAPITULO: 0216, UNIDAD EJECUTORA: 0005</t>
  </si>
  <si>
    <t>Ejecución de Gastos en etapa devengado</t>
  </si>
  <si>
    <t>Fuente: Sistema Integrado de Gestion Financiera (SIGEF)</t>
  </si>
  <si>
    <t>APROBADO POR:</t>
  </si>
  <si>
    <t>Fernando A. Tejeda Medina</t>
  </si>
  <si>
    <t>Encargado de la Division de Presupuesto</t>
  </si>
  <si>
    <t>Fecha de registro: el 01 de abril del 2022</t>
  </si>
  <si>
    <t>Fecha de imputación: hasta el 31 de abril del 2022</t>
  </si>
  <si>
    <t>ANA E. DOLORES TH.                                                        FERNANDO A TEJEDA M.</t>
  </si>
  <si>
    <t>Analista  de Presupuesto                                                                        Encargado Division Presupuesto</t>
  </si>
  <si>
    <t>REALIZADO POR:                                                                                                    APROBADO POR: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</si>
  <si>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</si>
  <si>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</si>
  <si>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</si>
  <si>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ANA E. DOLORES TH.                                                                                                  FERNANDO A TEJEDA M.</t>
  </si>
  <si>
    <t>Analista  de Presupuesto                                                                                           Encargado Division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</si>
</sst>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0" fillId="0" borderId="10" xfId="0" applyBorder="1"/>
    <xf numFmtId="43" fontId="3" fillId="0" borderId="0" xfId="0" applyNumberFormat="1" applyFont="1"/>
    <xf numFmtId="43" fontId="2" fillId="3" borderId="3" xfId="1" applyFont="1" applyFill="1" applyBorder="1" applyAlignment="1">
      <alignment horizontal="center"/>
    </xf>
    <xf numFmtId="43" fontId="2" fillId="3" borderId="8" xfId="1" applyFont="1" applyFill="1" applyBorder="1" applyAlignment="1">
      <alignment horizontal="center"/>
    </xf>
    <xf numFmtId="43" fontId="3" fillId="0" borderId="1" xfId="1" applyFont="1" applyBorder="1"/>
    <xf numFmtId="43" fontId="0" fillId="0" borderId="0" xfId="1" applyFont="1"/>
    <xf numFmtId="43" fontId="2" fillId="3" borderId="3" xfId="1" applyNumberFormat="1" applyFont="1" applyFill="1" applyBorder="1" applyAlignment="1">
      <alignment horizontal="center"/>
    </xf>
    <xf numFmtId="43" fontId="3" fillId="0" borderId="1" xfId="1" applyNumberFormat="1" applyFont="1" applyBorder="1"/>
    <xf numFmtId="43" fontId="0" fillId="0" borderId="0" xfId="1" applyNumberFormat="1" applyFont="1"/>
    <xf numFmtId="43" fontId="0" fillId="0" borderId="7" xfId="1" applyNumberFormat="1" applyFont="1" applyBorder="1"/>
    <xf numFmtId="0" fontId="9" fillId="2" borderId="2" xfId="0" applyFont="1" applyFill="1" applyBorder="1" applyAlignment="1">
      <alignment vertical="center"/>
    </xf>
    <xf numFmtId="43" fontId="10" fillId="2" borderId="2" xfId="0" applyNumberFormat="1" applyFont="1" applyFill="1" applyBorder="1"/>
    <xf numFmtId="0" fontId="5" fillId="0" borderId="0" xfId="0" applyFont="1"/>
    <xf numFmtId="0" fontId="11" fillId="0" borderId="0" xfId="0" applyFont="1"/>
    <xf numFmtId="43" fontId="5" fillId="0" borderId="0" xfId="1" applyFont="1"/>
    <xf numFmtId="43" fontId="11" fillId="0" borderId="0" xfId="1" applyFont="1" applyAlignment="1">
      <alignment horizontal="left"/>
    </xf>
    <xf numFmtId="0" fontId="12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 applyBorder="1"/>
    <xf numFmtId="0" fontId="12" fillId="0" borderId="12" xfId="0" applyFont="1" applyBorder="1"/>
    <xf numFmtId="0" fontId="0" fillId="0" borderId="12" xfId="0" applyBorder="1"/>
    <xf numFmtId="43" fontId="3" fillId="0" borderId="0" xfId="1" applyFont="1"/>
    <xf numFmtId="4" fontId="0" fillId="0" borderId="0" xfId="0" applyNumberFormat="1"/>
    <xf numFmtId="0" fontId="10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10" fillId="0" borderId="0" xfId="0" applyFont="1"/>
    <xf numFmtId="0" fontId="5" fillId="0" borderId="0" xfId="0" applyFont="1" applyAlignment="1"/>
    <xf numFmtId="43" fontId="5" fillId="0" borderId="0" xfId="0" applyNumberFormat="1" applyFont="1" applyAlignment="1"/>
    <xf numFmtId="4" fontId="5" fillId="0" borderId="0" xfId="0" applyNumberFormat="1" applyFont="1" applyAlignment="1"/>
    <xf numFmtId="0" fontId="10" fillId="0" borderId="1" xfId="0" applyFont="1" applyBorder="1" applyAlignment="1">
      <alignment horizontal="left"/>
    </xf>
    <xf numFmtId="43" fontId="10" fillId="0" borderId="1" xfId="0" applyNumberFormat="1" applyFont="1" applyBorder="1"/>
    <xf numFmtId="4" fontId="10" fillId="0" borderId="1" xfId="0" applyNumberFormat="1" applyFont="1" applyBorder="1"/>
    <xf numFmtId="0" fontId="10" fillId="0" borderId="0" xfId="0" applyFont="1" applyAlignment="1">
      <alignment horizontal="left" indent="1"/>
    </xf>
    <xf numFmtId="43" fontId="10" fillId="0" borderId="0" xfId="0" applyNumberFormat="1" applyFont="1"/>
    <xf numFmtId="4" fontId="10" fillId="0" borderId="0" xfId="0" applyNumberFormat="1" applyFont="1"/>
    <xf numFmtId="0" fontId="5" fillId="0" borderId="0" xfId="0" applyFont="1" applyAlignment="1">
      <alignment horizontal="left" indent="2"/>
    </xf>
    <xf numFmtId="43" fontId="5" fillId="0" borderId="0" xfId="0" applyNumberFormat="1" applyFont="1"/>
    <xf numFmtId="4" fontId="5" fillId="0" borderId="0" xfId="0" applyNumberFormat="1" applyFont="1"/>
    <xf numFmtId="4" fontId="10" fillId="2" borderId="2" xfId="0" applyNumberFormat="1" applyFont="1" applyFill="1" applyBorder="1"/>
    <xf numFmtId="0" fontId="10" fillId="0" borderId="0" xfId="0" applyFont="1" applyAlignment="1">
      <alignment horizontal="left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13" xfId="0" applyFont="1" applyBorder="1" applyAlignment="1">
      <alignment wrapText="1"/>
    </xf>
    <xf numFmtId="0" fontId="10" fillId="0" borderId="14" xfId="0" applyFont="1" applyBorder="1" applyAlignment="1">
      <alignment wrapText="1"/>
    </xf>
    <xf numFmtId="0" fontId="10" fillId="0" borderId="15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left" vertical="center"/>
    </xf>
    <xf numFmtId="43" fontId="9" fillId="2" borderId="3" xfId="1" applyNumberFormat="1" applyFont="1" applyFill="1" applyBorder="1" applyAlignment="1">
      <alignment horizontal="center" vertical="center" wrapText="1"/>
    </xf>
    <xf numFmtId="43" fontId="9" fillId="2" borderId="4" xfId="1" applyNumberFormat="1" applyFont="1" applyFill="1" applyBorder="1" applyAlignment="1">
      <alignment horizontal="center" vertical="center" wrapText="1"/>
    </xf>
    <xf numFmtId="4" fontId="9" fillId="2" borderId="3" xfId="1" applyNumberFormat="1" applyFont="1" applyFill="1" applyBorder="1" applyAlignment="1">
      <alignment horizontal="center" vertical="center" wrapText="1"/>
    </xf>
    <xf numFmtId="4" fontId="9" fillId="2" borderId="4" xfId="1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wrapText="1" readingOrder="1"/>
    </xf>
    <xf numFmtId="0" fontId="4" fillId="0" borderId="0" xfId="0" applyFont="1" applyBorder="1" applyAlignment="1">
      <alignment horizontal="center" wrapText="1" readingOrder="1"/>
    </xf>
    <xf numFmtId="0" fontId="6" fillId="0" borderId="0" xfId="0" applyFont="1" applyBorder="1" applyAlignment="1">
      <alignment horizontal="center" wrapText="1" readingOrder="1"/>
    </xf>
    <xf numFmtId="43" fontId="2" fillId="3" borderId="11" xfId="1" applyFont="1" applyFill="1" applyBorder="1" applyAlignment="1">
      <alignment horizontal="center" vertical="center"/>
    </xf>
    <xf numFmtId="43" fontId="2" fillId="3" borderId="6" xfId="1" applyFont="1" applyFill="1" applyBorder="1" applyAlignment="1">
      <alignment horizontal="center" vertical="center"/>
    </xf>
    <xf numFmtId="43" fontId="2" fillId="3" borderId="9" xfId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wrapText="1" readingOrder="1"/>
    </xf>
    <xf numFmtId="0" fontId="8" fillId="0" borderId="0" xfId="0" applyFont="1" applyBorder="1" applyAlignment="1">
      <alignment horizontal="center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2</xdr:row>
      <xdr:rowOff>66675</xdr:rowOff>
    </xdr:from>
    <xdr:to>
      <xdr:col>0</xdr:col>
      <xdr:colOff>1695450</xdr:colOff>
      <xdr:row>6</xdr:row>
      <xdr:rowOff>82550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66875" y="447675"/>
          <a:ext cx="1552575" cy="10350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590550</xdr:colOff>
      <xdr:row>2</xdr:row>
      <xdr:rowOff>38100</xdr:rowOff>
    </xdr:from>
    <xdr:to>
      <xdr:col>2</xdr:col>
      <xdr:colOff>904876</xdr:colOff>
      <xdr:row>6</xdr:row>
      <xdr:rowOff>148318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419100"/>
          <a:ext cx="1581150" cy="112939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0</xdr:col>
      <xdr:colOff>76200</xdr:colOff>
      <xdr:row>2</xdr:row>
      <xdr:rowOff>38100</xdr:rowOff>
    </xdr:from>
    <xdr:to>
      <xdr:col>0</xdr:col>
      <xdr:colOff>1866900</xdr:colOff>
      <xdr:row>6</xdr:row>
      <xdr:rowOff>107950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419100"/>
          <a:ext cx="1790700" cy="109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590551</xdr:colOff>
      <xdr:row>1</xdr:row>
      <xdr:rowOff>53070</xdr:rowOff>
    </xdr:from>
    <xdr:to>
      <xdr:col>16</xdr:col>
      <xdr:colOff>646369</xdr:colOff>
      <xdr:row>7</xdr:row>
      <xdr:rowOff>56432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92876" y="243570"/>
          <a:ext cx="1800224" cy="1285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57"/>
  <sheetViews>
    <sheetView showGridLines="0" topLeftCell="A28" zoomScale="80" zoomScaleNormal="80" workbookViewId="0">
      <selection activeCell="C39" sqref="C39"/>
    </sheetView>
  </sheetViews>
  <sheetFormatPr baseColWidth="10" defaultColWidth="11.42578125" defaultRowHeight="15.75" x14ac:dyDescent="0.25"/>
  <cols>
    <col min="1" max="1" width="92.7109375" style="19" customWidth="1"/>
    <col min="2" max="2" width="19" style="45" customWidth="1"/>
    <col min="3" max="3" width="16.7109375" style="46" customWidth="1"/>
    <col min="4" max="16384" width="11.42578125" style="19"/>
  </cols>
  <sheetData>
    <row r="3" spans="1:13" ht="28.5" customHeight="1" x14ac:dyDescent="0.25">
      <c r="A3" s="55" t="s">
        <v>56</v>
      </c>
      <c r="B3" s="55"/>
      <c r="C3" s="55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21" customHeight="1" x14ac:dyDescent="0.25">
      <c r="A4" s="55" t="s">
        <v>57</v>
      </c>
      <c r="B4" s="55"/>
      <c r="C4" s="55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1:13" x14ac:dyDescent="0.25">
      <c r="A5" s="61" t="s">
        <v>58</v>
      </c>
      <c r="B5" s="61"/>
      <c r="C5" s="61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s="34" customFormat="1" ht="15.75" customHeight="1" x14ac:dyDescent="0.25">
      <c r="A6" s="55">
        <v>2022</v>
      </c>
      <c r="B6" s="55"/>
      <c r="C6" s="55"/>
      <c r="D6" s="32"/>
      <c r="E6" s="32"/>
      <c r="F6" s="32"/>
      <c r="G6" s="32"/>
      <c r="H6" s="32"/>
      <c r="I6" s="32"/>
      <c r="J6" s="32"/>
      <c r="K6" s="32"/>
      <c r="L6" s="32"/>
      <c r="M6" s="32"/>
    </row>
    <row r="7" spans="1:13" x14ac:dyDescent="0.25">
      <c r="A7" s="62" t="s">
        <v>39</v>
      </c>
      <c r="B7" s="62"/>
      <c r="C7" s="62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x14ac:dyDescent="0.25">
      <c r="A8" s="35"/>
      <c r="B8" s="36"/>
      <c r="C8" s="37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ht="15" customHeight="1" x14ac:dyDescent="0.25">
      <c r="A9" s="56" t="s">
        <v>38</v>
      </c>
      <c r="B9" s="57" t="s">
        <v>55</v>
      </c>
      <c r="C9" s="59" t="s">
        <v>54</v>
      </c>
    </row>
    <row r="10" spans="1:13" ht="23.25" customHeight="1" x14ac:dyDescent="0.25">
      <c r="A10" s="56"/>
      <c r="B10" s="58"/>
      <c r="C10" s="60"/>
    </row>
    <row r="11" spans="1:13" x14ac:dyDescent="0.25">
      <c r="A11" s="38" t="s">
        <v>0</v>
      </c>
      <c r="B11" s="39"/>
      <c r="C11" s="40"/>
    </row>
    <row r="12" spans="1:13" x14ac:dyDescent="0.25">
      <c r="A12" s="41" t="s">
        <v>1</v>
      </c>
      <c r="B12" s="42">
        <f>SUM(B13:B17)</f>
        <v>546239387</v>
      </c>
      <c r="C12" s="43">
        <f>SUM(C13:C17)</f>
        <v>546239387.00000012</v>
      </c>
    </row>
    <row r="13" spans="1:13" x14ac:dyDescent="0.25">
      <c r="A13" s="44" t="s">
        <v>2</v>
      </c>
      <c r="B13" s="45">
        <f>335580073+99979000+1200000+2308039+29164637</f>
        <v>468231749</v>
      </c>
      <c r="C13" s="46">
        <f>335644633.16+300000+68776680.41+960000+1200000+3241623.96+31772552.91+550000+586354.98</f>
        <v>443031845.42000008</v>
      </c>
    </row>
    <row r="14" spans="1:13" x14ac:dyDescent="0.25">
      <c r="A14" s="44" t="s">
        <v>3</v>
      </c>
      <c r="B14" s="45">
        <f>720000+5742000+6090834</f>
        <v>12552834</v>
      </c>
      <c r="C14" s="46">
        <f>720000+3990000+6090834+26925649.94</f>
        <v>37726483.939999998</v>
      </c>
    </row>
    <row r="15" spans="1:13" x14ac:dyDescent="0.25">
      <c r="A15" s="44" t="s">
        <v>4</v>
      </c>
      <c r="B15" s="45">
        <v>360000</v>
      </c>
      <c r="C15" s="46">
        <v>360000</v>
      </c>
    </row>
    <row r="16" spans="1:13" x14ac:dyDescent="0.25">
      <c r="A16" s="44" t="s">
        <v>5</v>
      </c>
      <c r="B16" s="45">
        <v>0</v>
      </c>
    </row>
    <row r="17" spans="1:3" x14ac:dyDescent="0.25">
      <c r="A17" s="44" t="s">
        <v>6</v>
      </c>
      <c r="B17" s="45">
        <f>30303984+30378565+4412255</f>
        <v>65094804</v>
      </c>
      <c r="C17" s="46">
        <f>30303984+30378565+4438508.64</f>
        <v>65121057.640000001</v>
      </c>
    </row>
    <row r="18" spans="1:3" x14ac:dyDescent="0.25">
      <c r="A18" s="41" t="s">
        <v>7</v>
      </c>
      <c r="B18" s="42">
        <f>SUM(B19:B27)</f>
        <v>91453000</v>
      </c>
      <c r="C18" s="43">
        <f>SUM(C19:C27)</f>
        <v>90175500</v>
      </c>
    </row>
    <row r="19" spans="1:3" x14ac:dyDescent="0.25">
      <c r="A19" s="44" t="s">
        <v>8</v>
      </c>
      <c r="B19" s="45">
        <f>3000+3600000+34000000+1000000+300000</f>
        <v>38903000</v>
      </c>
      <c r="C19" s="46">
        <f>3000+3600000+34000000+1000000+300000</f>
        <v>38903000</v>
      </c>
    </row>
    <row r="20" spans="1:3" x14ac:dyDescent="0.25">
      <c r="A20" s="44" t="s">
        <v>9</v>
      </c>
      <c r="C20" s="46">
        <v>515000</v>
      </c>
    </row>
    <row r="21" spans="1:3" x14ac:dyDescent="0.25">
      <c r="A21" s="44" t="s">
        <v>10</v>
      </c>
      <c r="B21" s="45">
        <f>1000000+1000000+1000000</f>
        <v>3000000</v>
      </c>
      <c r="C21" s="46">
        <f>1000000+1000000</f>
        <v>2000000</v>
      </c>
    </row>
    <row r="22" spans="1:3" x14ac:dyDescent="0.25">
      <c r="A22" s="44" t="s">
        <v>11</v>
      </c>
      <c r="C22" s="46">
        <v>1000000</v>
      </c>
    </row>
    <row r="23" spans="1:3" x14ac:dyDescent="0.25">
      <c r="A23" s="44" t="s">
        <v>12</v>
      </c>
      <c r="B23" s="45">
        <v>900000</v>
      </c>
      <c r="C23" s="46">
        <v>900000</v>
      </c>
    </row>
    <row r="24" spans="1:3" x14ac:dyDescent="0.25">
      <c r="A24" s="44" t="s">
        <v>13</v>
      </c>
      <c r="B24" s="45">
        <v>4000000</v>
      </c>
      <c r="C24" s="46">
        <v>4000000</v>
      </c>
    </row>
    <row r="25" spans="1:3" x14ac:dyDescent="0.25">
      <c r="A25" s="44" t="s">
        <v>14</v>
      </c>
      <c r="B25" s="45">
        <f>30000000+1000000+500000+500000+750000</f>
        <v>32750000</v>
      </c>
      <c r="C25" s="46">
        <f>27857500+1000000+500000+500000+750000</f>
        <v>30607500</v>
      </c>
    </row>
    <row r="26" spans="1:3" x14ac:dyDescent="0.25">
      <c r="A26" s="44" t="s">
        <v>15</v>
      </c>
      <c r="B26" s="45">
        <f>1000000+1500000+5000000+1200000</f>
        <v>8700000</v>
      </c>
      <c r="C26" s="46">
        <f>1000000+1500000+5350000+1200000</f>
        <v>9050000</v>
      </c>
    </row>
    <row r="27" spans="1:3" x14ac:dyDescent="0.25">
      <c r="A27" s="44" t="s">
        <v>16</v>
      </c>
      <c r="B27" s="45">
        <f>1200000+2000000</f>
        <v>3200000</v>
      </c>
      <c r="C27" s="46">
        <f>1200000+2000000</f>
        <v>3200000</v>
      </c>
    </row>
    <row r="28" spans="1:3" x14ac:dyDescent="0.25">
      <c r="A28" s="41" t="s">
        <v>17</v>
      </c>
      <c r="B28" s="42">
        <f>SUM(B29:B37)</f>
        <v>13835000</v>
      </c>
      <c r="C28" s="43">
        <f>SUM(C29:C37)</f>
        <v>14872500</v>
      </c>
    </row>
    <row r="29" spans="1:3" x14ac:dyDescent="0.25">
      <c r="A29" s="44" t="s">
        <v>18</v>
      </c>
      <c r="B29" s="45">
        <v>1000000</v>
      </c>
      <c r="C29" s="46">
        <f>1000000+150000</f>
        <v>1150000</v>
      </c>
    </row>
    <row r="30" spans="1:3" x14ac:dyDescent="0.25">
      <c r="A30" s="44" t="s">
        <v>19</v>
      </c>
      <c r="B30" s="45">
        <f>200000+1000000</f>
        <v>1200000</v>
      </c>
      <c r="C30" s="46">
        <f>200000+1000000</f>
        <v>1200000</v>
      </c>
    </row>
    <row r="31" spans="1:3" x14ac:dyDescent="0.25">
      <c r="A31" s="44" t="s">
        <v>20</v>
      </c>
      <c r="B31" s="45">
        <v>500000</v>
      </c>
      <c r="C31" s="46">
        <v>535000</v>
      </c>
    </row>
    <row r="32" spans="1:3" x14ac:dyDescent="0.25">
      <c r="A32" s="44" t="s">
        <v>21</v>
      </c>
    </row>
    <row r="33" spans="1:3" x14ac:dyDescent="0.25">
      <c r="A33" s="44" t="s">
        <v>22</v>
      </c>
    </row>
    <row r="34" spans="1:3" x14ac:dyDescent="0.25">
      <c r="A34" s="44" t="s">
        <v>23</v>
      </c>
      <c r="C34" s="46">
        <f>25000+157500</f>
        <v>182500</v>
      </c>
    </row>
    <row r="35" spans="1:3" x14ac:dyDescent="0.25">
      <c r="A35" s="44" t="s">
        <v>24</v>
      </c>
      <c r="B35" s="45">
        <f>3600000+1500000</f>
        <v>5100000</v>
      </c>
      <c r="C35" s="46">
        <f>3600000+1500000+125000</f>
        <v>5225000</v>
      </c>
    </row>
    <row r="36" spans="1:3" x14ac:dyDescent="0.25">
      <c r="A36" s="44" t="s">
        <v>25</v>
      </c>
    </row>
    <row r="37" spans="1:3" x14ac:dyDescent="0.25">
      <c r="A37" s="44" t="s">
        <v>26</v>
      </c>
      <c r="B37" s="45">
        <f>3000000+2000000+1000000+35000</f>
        <v>6035000</v>
      </c>
      <c r="C37" s="46">
        <f>3000000+2000000+20000+1500000+50000+10000</f>
        <v>6580000</v>
      </c>
    </row>
    <row r="38" spans="1:3" x14ac:dyDescent="0.25">
      <c r="A38" s="41" t="s">
        <v>27</v>
      </c>
      <c r="B38" s="42">
        <f>SUM(B39:B47)</f>
        <v>1500000</v>
      </c>
      <c r="C38" s="43">
        <f>SUM(C39:C47)</f>
        <v>1740000</v>
      </c>
    </row>
    <row r="39" spans="1:3" x14ac:dyDescent="0.25">
      <c r="A39" s="44" t="s">
        <v>28</v>
      </c>
      <c r="B39" s="45">
        <v>1500000</v>
      </c>
      <c r="C39" s="46">
        <f>1500000+240000</f>
        <v>1740000</v>
      </c>
    </row>
    <row r="40" spans="1:3" x14ac:dyDescent="0.25">
      <c r="A40" s="44" t="s">
        <v>29</v>
      </c>
    </row>
    <row r="41" spans="1:3" x14ac:dyDescent="0.25">
      <c r="A41" s="44" t="s">
        <v>30</v>
      </c>
    </row>
    <row r="42" spans="1:3" x14ac:dyDescent="0.25">
      <c r="A42" s="44" t="s">
        <v>31</v>
      </c>
    </row>
    <row r="43" spans="1:3" x14ac:dyDescent="0.25">
      <c r="A43" s="44" t="s">
        <v>32</v>
      </c>
    </row>
    <row r="44" spans="1:3" x14ac:dyDescent="0.25">
      <c r="A44" s="44" t="s">
        <v>33</v>
      </c>
    </row>
    <row r="45" spans="1:3" x14ac:dyDescent="0.25">
      <c r="A45" s="44" t="s">
        <v>34</v>
      </c>
    </row>
    <row r="46" spans="1:3" x14ac:dyDescent="0.25">
      <c r="A46" s="44" t="s">
        <v>35</v>
      </c>
    </row>
    <row r="47" spans="1:3" x14ac:dyDescent="0.25">
      <c r="A47" s="44" t="s">
        <v>36</v>
      </c>
    </row>
    <row r="48" spans="1:3" x14ac:dyDescent="0.25">
      <c r="A48" s="17" t="s">
        <v>37</v>
      </c>
      <c r="B48" s="18">
        <f>+B12+B18+B28+B38</f>
        <v>653027387</v>
      </c>
      <c r="C48" s="47">
        <f>+C12+C18+C28+C38</f>
        <v>653027387.00000012</v>
      </c>
    </row>
    <row r="50" spans="1:3" x14ac:dyDescent="0.25">
      <c r="A50" s="49" t="s">
        <v>69</v>
      </c>
      <c r="B50" s="50"/>
      <c r="C50" s="51"/>
    </row>
    <row r="51" spans="1:3" ht="30.75" customHeight="1" x14ac:dyDescent="0.25">
      <c r="A51" s="52" t="s">
        <v>70</v>
      </c>
      <c r="B51" s="53"/>
      <c r="C51" s="54"/>
    </row>
    <row r="54" spans="1:3" ht="26.25" customHeight="1" x14ac:dyDescent="0.25"/>
    <row r="55" spans="1:3" ht="33.75" customHeight="1" x14ac:dyDescent="0.25">
      <c r="A55" s="19" t="s">
        <v>71</v>
      </c>
    </row>
    <row r="56" spans="1:3" x14ac:dyDescent="0.25">
      <c r="A56" s="48" t="s">
        <v>72</v>
      </c>
    </row>
    <row r="57" spans="1:3" x14ac:dyDescent="0.25">
      <c r="A57" s="25" t="s">
        <v>73</v>
      </c>
    </row>
  </sheetData>
  <mergeCells count="10">
    <mergeCell ref="A50:C50"/>
    <mergeCell ref="A51:C51"/>
    <mergeCell ref="A4:C4"/>
    <mergeCell ref="A3:C3"/>
    <mergeCell ref="A9:A10"/>
    <mergeCell ref="B9:B10"/>
    <mergeCell ref="C9:C10"/>
    <mergeCell ref="A6:C6"/>
    <mergeCell ref="A5:C5"/>
    <mergeCell ref="A7:C7"/>
  </mergeCells>
  <pageMargins left="0.7" right="0.7" top="0.75" bottom="0.75" header="0.3" footer="0.3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tabSelected="1" zoomScale="93" zoomScaleNormal="93" workbookViewId="0">
      <pane xSplit="1" topLeftCell="B1" activePane="topRight" state="frozen"/>
      <selection pane="topRight" activeCell="A16" sqref="A16"/>
    </sheetView>
  </sheetViews>
  <sheetFormatPr baseColWidth="10" defaultColWidth="11.42578125" defaultRowHeight="15" x14ac:dyDescent="0.25"/>
  <cols>
    <col min="1" max="1" width="88.28515625" customWidth="1"/>
    <col min="2" max="2" width="17.5703125" customWidth="1"/>
    <col min="3" max="3" width="16.85546875" customWidth="1"/>
    <col min="4" max="6" width="15.5703125" style="15" bestFit="1" customWidth="1"/>
    <col min="7" max="7" width="16.28515625" style="12" customWidth="1"/>
    <col min="8" max="8" width="15.140625" style="12" customWidth="1"/>
    <col min="9" max="9" width="0.42578125" style="12" hidden="1" customWidth="1"/>
    <col min="10" max="10" width="6.140625" style="12" hidden="1" customWidth="1"/>
    <col min="11" max="11" width="10.7109375" style="12" hidden="1" customWidth="1"/>
    <col min="12" max="14" width="11.5703125" style="12" hidden="1" customWidth="1"/>
    <col min="15" max="15" width="0.28515625" style="12" hidden="1" customWidth="1"/>
    <col min="16" max="16" width="17.140625" style="15" customWidth="1"/>
  </cols>
  <sheetData>
    <row r="1" spans="1:17" ht="2.25" hidden="1" customHeight="1" x14ac:dyDescent="0.25"/>
    <row r="2" spans="1:17" hidden="1" x14ac:dyDescent="0.25"/>
    <row r="3" spans="1:17" ht="28.5" customHeight="1" x14ac:dyDescent="0.45">
      <c r="A3" s="63" t="s">
        <v>56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17" ht="21" customHeight="1" x14ac:dyDescent="0.35">
      <c r="A4" s="69" t="s">
        <v>57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7" ht="15.75" x14ac:dyDescent="0.25">
      <c r="A5" s="74" t="s">
        <v>58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spans="1:17" ht="15.75" customHeight="1" x14ac:dyDescent="0.25">
      <c r="A6" s="76">
        <v>2022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</row>
    <row r="7" spans="1:17" ht="15.75" customHeight="1" x14ac:dyDescent="0.25">
      <c r="A7" s="65" t="s">
        <v>59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7" ht="15.75" customHeight="1" x14ac:dyDescent="0.25">
      <c r="A8" s="65" t="s">
        <v>39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</row>
    <row r="9" spans="1:17" ht="4.5" customHeight="1" x14ac:dyDescent="0.25"/>
    <row r="10" spans="1:17" ht="25.5" customHeight="1" x14ac:dyDescent="0.25">
      <c r="A10" s="71" t="s">
        <v>38</v>
      </c>
      <c r="B10" s="72" t="s">
        <v>55</v>
      </c>
      <c r="C10" s="72" t="s">
        <v>54</v>
      </c>
      <c r="D10" s="66" t="s">
        <v>53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8"/>
    </row>
    <row r="11" spans="1:17" x14ac:dyDescent="0.25">
      <c r="A11" s="71"/>
      <c r="B11" s="73"/>
      <c r="C11" s="73"/>
      <c r="D11" s="13" t="s">
        <v>41</v>
      </c>
      <c r="E11" s="13" t="s">
        <v>42</v>
      </c>
      <c r="F11" s="13" t="s">
        <v>43</v>
      </c>
      <c r="G11" s="9" t="s">
        <v>44</v>
      </c>
      <c r="H11" s="10" t="s">
        <v>45</v>
      </c>
      <c r="I11" s="9" t="s">
        <v>46</v>
      </c>
      <c r="J11" s="10" t="s">
        <v>47</v>
      </c>
      <c r="K11" s="9" t="s">
        <v>48</v>
      </c>
      <c r="L11" s="9" t="s">
        <v>49</v>
      </c>
      <c r="M11" s="9" t="s">
        <v>50</v>
      </c>
      <c r="N11" s="9" t="s">
        <v>51</v>
      </c>
      <c r="O11" s="10" t="s">
        <v>52</v>
      </c>
      <c r="P11" s="13" t="s">
        <v>40</v>
      </c>
    </row>
    <row r="12" spans="1:17" x14ac:dyDescent="0.25">
      <c r="A12" s="1" t="s">
        <v>0</v>
      </c>
      <c r="B12" s="2"/>
      <c r="C12" s="2"/>
      <c r="D12" s="14"/>
      <c r="E12" s="14"/>
      <c r="F12" s="14"/>
      <c r="G12" s="11"/>
      <c r="H12" s="11"/>
      <c r="I12" s="11"/>
      <c r="J12" s="11"/>
      <c r="K12" s="11"/>
      <c r="L12" s="11"/>
      <c r="M12" s="11"/>
      <c r="N12" s="11"/>
      <c r="O12" s="11"/>
      <c r="P12" s="14"/>
    </row>
    <row r="13" spans="1:17" x14ac:dyDescent="0.25">
      <c r="A13" s="3" t="s">
        <v>1</v>
      </c>
      <c r="B13" s="4">
        <f t="shared" ref="B13:G13" si="0">SUM(B14:B18)</f>
        <v>546239387</v>
      </c>
      <c r="C13" s="4">
        <f t="shared" si="0"/>
        <v>546239387.00000012</v>
      </c>
      <c r="D13" s="8">
        <f t="shared" si="0"/>
        <v>33315143.359999999</v>
      </c>
      <c r="E13" s="8">
        <f t="shared" si="0"/>
        <v>33271333.159999996</v>
      </c>
      <c r="F13" s="8">
        <f t="shared" si="0"/>
        <v>35550234.599999994</v>
      </c>
      <c r="G13" s="8">
        <f t="shared" si="0"/>
        <v>35001199.770000003</v>
      </c>
      <c r="H13" s="4">
        <f t="shared" ref="H13:N13" si="1">SUM(H14:H18)</f>
        <v>35008102.299999997</v>
      </c>
      <c r="I13" s="4">
        <f t="shared" si="1"/>
        <v>0</v>
      </c>
      <c r="J13" s="4">
        <f t="shared" si="1"/>
        <v>0</v>
      </c>
      <c r="K13" s="4">
        <f t="shared" si="1"/>
        <v>0</v>
      </c>
      <c r="L13" s="4">
        <f t="shared" si="1"/>
        <v>0</v>
      </c>
      <c r="M13" s="4">
        <f t="shared" si="1"/>
        <v>0</v>
      </c>
      <c r="N13" s="4">
        <f t="shared" si="1"/>
        <v>0</v>
      </c>
      <c r="O13" s="4">
        <f>SUM(O14:O18)</f>
        <v>0</v>
      </c>
      <c r="P13" s="8">
        <f>SUM(P14:P18)</f>
        <v>172146013.19</v>
      </c>
    </row>
    <row r="14" spans="1:17" ht="15.75" x14ac:dyDescent="0.25">
      <c r="A14" s="5" t="s">
        <v>2</v>
      </c>
      <c r="B14" s="6">
        <v>468231749</v>
      </c>
      <c r="C14" s="46">
        <f>335644633.16+300000+68776680.41+960000+1200000+3241623.96+31772552.91+550000+586354.98</f>
        <v>443031845.42000008</v>
      </c>
      <c r="D14" s="15">
        <v>28807738.509999998</v>
      </c>
      <c r="E14" s="15">
        <v>28769738.509999998</v>
      </c>
      <c r="F14" s="15">
        <v>30584630.639999997</v>
      </c>
      <c r="G14" s="12">
        <v>30183988.510000002</v>
      </c>
      <c r="H14" s="31">
        <f>26467542.58+3587250+30000+105135.33</f>
        <v>30189927.909999996</v>
      </c>
      <c r="P14" s="15">
        <f>SUM(D14:O14)</f>
        <v>148536024.07999998</v>
      </c>
    </row>
    <row r="15" spans="1:17" ht="15.75" x14ac:dyDescent="0.25">
      <c r="A15" s="5" t="s">
        <v>3</v>
      </c>
      <c r="B15" s="6">
        <v>12552834</v>
      </c>
      <c r="C15" s="46">
        <f>720000+3990000+6090834+26925649.94</f>
        <v>37726483.939999998</v>
      </c>
      <c r="D15" s="16">
        <v>122500</v>
      </c>
      <c r="E15" s="15">
        <v>122500</v>
      </c>
      <c r="F15" s="15">
        <v>319500</v>
      </c>
      <c r="G15" s="12">
        <v>221000</v>
      </c>
      <c r="H15" s="31">
        <v>221000</v>
      </c>
      <c r="P15" s="15">
        <f t="shared" ref="P15:P18" si="2">SUM(D15:O15)</f>
        <v>1006500</v>
      </c>
    </row>
    <row r="16" spans="1:17" ht="15.75" x14ac:dyDescent="0.25">
      <c r="A16" s="5" t="s">
        <v>4</v>
      </c>
      <c r="B16" s="6">
        <v>360000</v>
      </c>
      <c r="C16" s="46">
        <v>360000</v>
      </c>
      <c r="D16" s="15">
        <v>0</v>
      </c>
      <c r="E16" s="15">
        <v>0</v>
      </c>
      <c r="F16" s="15">
        <v>0</v>
      </c>
      <c r="P16" s="15">
        <f t="shared" si="2"/>
        <v>0</v>
      </c>
      <c r="Q16" s="7"/>
    </row>
    <row r="17" spans="1:16" x14ac:dyDescent="0.25">
      <c r="A17" s="5" t="s">
        <v>5</v>
      </c>
      <c r="B17" s="6">
        <v>0</v>
      </c>
      <c r="C17" s="6"/>
      <c r="D17" s="15">
        <v>0</v>
      </c>
      <c r="E17" s="15">
        <v>0</v>
      </c>
      <c r="F17" s="15">
        <v>0</v>
      </c>
      <c r="P17" s="15">
        <f t="shared" si="2"/>
        <v>0</v>
      </c>
    </row>
    <row r="18" spans="1:16" ht="15.75" x14ac:dyDescent="0.25">
      <c r="A18" s="5" t="s">
        <v>6</v>
      </c>
      <c r="B18" s="6">
        <v>65094804</v>
      </c>
      <c r="C18" s="46">
        <f>30303984+30378565+4438508.64</f>
        <v>65121057.640000001</v>
      </c>
      <c r="D18" s="15">
        <v>4384904.8499999996</v>
      </c>
      <c r="E18" s="15">
        <v>4379094.6500000004</v>
      </c>
      <c r="F18" s="15">
        <v>4646103.959999999</v>
      </c>
      <c r="G18" s="12">
        <v>4596211.26</v>
      </c>
      <c r="H18" s="31">
        <f>2139234.39+2143484.89+314455.11</f>
        <v>4597174.3900000006</v>
      </c>
      <c r="P18" s="15">
        <f t="shared" si="2"/>
        <v>22603489.109999999</v>
      </c>
    </row>
    <row r="19" spans="1:16" x14ac:dyDescent="0.25">
      <c r="A19" s="3" t="s">
        <v>7</v>
      </c>
      <c r="B19" s="4">
        <f>SUM(B20:B28)</f>
        <v>91453000</v>
      </c>
      <c r="C19" s="4">
        <f>SUM(C20:C28)</f>
        <v>90175500</v>
      </c>
      <c r="D19" s="8">
        <f t="shared" ref="D19:O19" si="3">SUM(D20:D28)</f>
        <v>1254075.95</v>
      </c>
      <c r="E19" s="8">
        <f t="shared" si="3"/>
        <v>2377877</v>
      </c>
      <c r="F19" s="8">
        <f t="shared" si="3"/>
        <v>2542951.3299999996</v>
      </c>
      <c r="G19" s="30">
        <v>2658299.34</v>
      </c>
      <c r="H19" s="4">
        <f t="shared" si="3"/>
        <v>4233416.3999999994</v>
      </c>
      <c r="I19" s="4">
        <f t="shared" si="3"/>
        <v>0</v>
      </c>
      <c r="J19" s="4">
        <f t="shared" si="3"/>
        <v>0</v>
      </c>
      <c r="K19" s="4">
        <f t="shared" si="3"/>
        <v>0</v>
      </c>
      <c r="L19" s="4">
        <f t="shared" si="3"/>
        <v>0</v>
      </c>
      <c r="M19" s="4">
        <f t="shared" si="3"/>
        <v>0</v>
      </c>
      <c r="N19" s="4">
        <f t="shared" si="3"/>
        <v>0</v>
      </c>
      <c r="O19" s="4">
        <f t="shared" si="3"/>
        <v>0</v>
      </c>
      <c r="P19" s="8">
        <f>SUM(P20:P28)</f>
        <v>13380934.800000001</v>
      </c>
    </row>
    <row r="20" spans="1:16" ht="15.75" x14ac:dyDescent="0.25">
      <c r="A20" s="5" t="s">
        <v>8</v>
      </c>
      <c r="B20" s="6">
        <v>38903000</v>
      </c>
      <c r="C20" s="46">
        <f>3000+3600000+34000000+1000000+300000</f>
        <v>38903000</v>
      </c>
      <c r="D20" s="15">
        <v>1009222.54</v>
      </c>
      <c r="E20" s="15">
        <v>2050845.1199999999</v>
      </c>
      <c r="F20" s="15">
        <v>2344299.1399999997</v>
      </c>
      <c r="G20" s="12">
        <v>2653965.71</v>
      </c>
      <c r="H20" s="12">
        <f>310892.34+2767373.73+53902.4+17494</f>
        <v>3149662.4699999997</v>
      </c>
      <c r="P20" s="15">
        <f>SUM(D20:O20)</f>
        <v>11207994.98</v>
      </c>
    </row>
    <row r="21" spans="1:16" ht="15.75" x14ac:dyDescent="0.25">
      <c r="A21" s="5" t="s">
        <v>9</v>
      </c>
      <c r="B21" s="6"/>
      <c r="C21" s="46">
        <v>515000</v>
      </c>
      <c r="H21" s="31">
        <v>10360.4</v>
      </c>
      <c r="P21" s="15">
        <f t="shared" ref="P21:P48" si="4">SUM(D21:O21)</f>
        <v>10360.4</v>
      </c>
    </row>
    <row r="22" spans="1:16" ht="15.75" x14ac:dyDescent="0.25">
      <c r="A22" s="5" t="s">
        <v>10</v>
      </c>
      <c r="B22" s="6">
        <v>3000000</v>
      </c>
      <c r="C22" s="46">
        <f>1000000+1000000</f>
        <v>2000000</v>
      </c>
      <c r="G22" s="8"/>
      <c r="H22" s="31">
        <v>88600</v>
      </c>
      <c r="P22" s="15">
        <f t="shared" si="4"/>
        <v>88600</v>
      </c>
    </row>
    <row r="23" spans="1:16" ht="15.75" x14ac:dyDescent="0.25">
      <c r="A23" s="5" t="s">
        <v>11</v>
      </c>
      <c r="B23" s="6"/>
      <c r="C23" s="46">
        <v>1000000</v>
      </c>
      <c r="H23" s="31"/>
      <c r="P23" s="15">
        <f t="shared" si="4"/>
        <v>0</v>
      </c>
    </row>
    <row r="24" spans="1:16" ht="15.75" x14ac:dyDescent="0.25">
      <c r="A24" s="5" t="s">
        <v>12</v>
      </c>
      <c r="B24" s="6">
        <v>900000</v>
      </c>
      <c r="C24" s="46">
        <v>900000</v>
      </c>
      <c r="D24" s="15">
        <v>0</v>
      </c>
      <c r="E24" s="15">
        <v>129800</v>
      </c>
      <c r="F24" s="12">
        <v>0</v>
      </c>
      <c r="G24" s="12">
        <v>129800</v>
      </c>
      <c r="P24" s="15">
        <f t="shared" si="4"/>
        <v>259600</v>
      </c>
    </row>
    <row r="25" spans="1:16" ht="15.75" x14ac:dyDescent="0.25">
      <c r="A25" s="5" t="s">
        <v>13</v>
      </c>
      <c r="B25" s="6">
        <v>4000000</v>
      </c>
      <c r="C25" s="46">
        <v>4000000</v>
      </c>
      <c r="D25" s="15">
        <v>244853.41</v>
      </c>
      <c r="E25" s="15">
        <v>197231.88</v>
      </c>
      <c r="F25" s="12">
        <v>198652.19</v>
      </c>
      <c r="G25" s="12">
        <v>188848.41</v>
      </c>
      <c r="H25" s="31">
        <v>328725.33</v>
      </c>
      <c r="P25" s="15">
        <f t="shared" si="4"/>
        <v>1158311.22</v>
      </c>
    </row>
    <row r="26" spans="1:16" ht="15.75" x14ac:dyDescent="0.25">
      <c r="A26" s="5" t="s">
        <v>14</v>
      </c>
      <c r="B26" s="6">
        <v>32750000</v>
      </c>
      <c r="C26" s="46">
        <f>27857500+1000000+500000+500000+750000</f>
        <v>30607500</v>
      </c>
      <c r="P26" s="15">
        <f t="shared" si="4"/>
        <v>0</v>
      </c>
    </row>
    <row r="27" spans="1:16" ht="15.75" x14ac:dyDescent="0.25">
      <c r="A27" s="5" t="s">
        <v>15</v>
      </c>
      <c r="B27" s="6">
        <v>8700000</v>
      </c>
      <c r="C27" s="46">
        <f>1000000+1500000+5350000+1200000</f>
        <v>9050000</v>
      </c>
      <c r="H27" s="31">
        <v>448423.6</v>
      </c>
      <c r="P27" s="15">
        <f t="shared" si="4"/>
        <v>448423.6</v>
      </c>
    </row>
    <row r="28" spans="1:16" ht="15.75" x14ac:dyDescent="0.25">
      <c r="A28" s="5" t="s">
        <v>16</v>
      </c>
      <c r="B28" s="6">
        <v>3200000</v>
      </c>
      <c r="C28" s="46">
        <f>1200000+2000000</f>
        <v>3200000</v>
      </c>
      <c r="H28" s="31">
        <v>207644.6</v>
      </c>
      <c r="P28" s="15">
        <f t="shared" si="4"/>
        <v>207644.6</v>
      </c>
    </row>
    <row r="29" spans="1:16" x14ac:dyDescent="0.25">
      <c r="A29" s="3" t="s">
        <v>17</v>
      </c>
      <c r="B29" s="4">
        <f>SUM(B30:B38)</f>
        <v>13835000</v>
      </c>
      <c r="C29" s="4">
        <f>SUM(C30:C38)</f>
        <v>14872500</v>
      </c>
      <c r="D29" s="4">
        <f t="shared" ref="D29:P29" si="5">SUM(D30:D38)</f>
        <v>225500</v>
      </c>
      <c r="E29" s="4">
        <f t="shared" si="5"/>
        <v>225500</v>
      </c>
      <c r="F29" s="4">
        <f t="shared" si="5"/>
        <v>770500</v>
      </c>
      <c r="G29" s="4">
        <f t="shared" si="5"/>
        <v>770500</v>
      </c>
      <c r="H29" s="4">
        <f t="shared" si="5"/>
        <v>333308</v>
      </c>
      <c r="I29" s="4">
        <f t="shared" si="5"/>
        <v>0</v>
      </c>
      <c r="J29" s="4">
        <f t="shared" si="5"/>
        <v>0</v>
      </c>
      <c r="K29" s="4">
        <f t="shared" si="5"/>
        <v>0</v>
      </c>
      <c r="L29" s="4">
        <f t="shared" si="5"/>
        <v>0</v>
      </c>
      <c r="M29" s="4">
        <f t="shared" si="5"/>
        <v>0</v>
      </c>
      <c r="N29" s="4">
        <f t="shared" si="5"/>
        <v>0</v>
      </c>
      <c r="O29" s="4">
        <f t="shared" si="5"/>
        <v>0</v>
      </c>
      <c r="P29" s="8">
        <f t="shared" si="5"/>
        <v>2325308</v>
      </c>
    </row>
    <row r="30" spans="1:16" ht="15.75" x14ac:dyDescent="0.25">
      <c r="A30" s="5" t="s">
        <v>18</v>
      </c>
      <c r="B30" s="6">
        <v>1000000</v>
      </c>
      <c r="C30" s="46">
        <f>1000000+150000</f>
        <v>1150000</v>
      </c>
      <c r="P30" s="15">
        <f t="shared" si="4"/>
        <v>0</v>
      </c>
    </row>
    <row r="31" spans="1:16" ht="15.75" x14ac:dyDescent="0.25">
      <c r="A31" s="5" t="s">
        <v>19</v>
      </c>
      <c r="B31" s="6">
        <v>1200000</v>
      </c>
      <c r="C31" s="46">
        <f>200000+1000000</f>
        <v>1200000</v>
      </c>
      <c r="P31" s="15">
        <f t="shared" si="4"/>
        <v>0</v>
      </c>
    </row>
    <row r="32" spans="1:16" ht="15.75" x14ac:dyDescent="0.25">
      <c r="A32" s="5" t="s">
        <v>20</v>
      </c>
      <c r="B32" s="6">
        <v>500000</v>
      </c>
      <c r="C32" s="46">
        <v>535000</v>
      </c>
      <c r="P32" s="15">
        <f t="shared" si="4"/>
        <v>0</v>
      </c>
    </row>
    <row r="33" spans="1:16" ht="15.75" x14ac:dyDescent="0.25">
      <c r="A33" s="5" t="s">
        <v>21</v>
      </c>
      <c r="B33" s="6"/>
      <c r="C33" s="46"/>
      <c r="P33" s="15">
        <f t="shared" si="4"/>
        <v>0</v>
      </c>
    </row>
    <row r="34" spans="1:16" ht="15.75" x14ac:dyDescent="0.25">
      <c r="A34" s="5" t="s">
        <v>22</v>
      </c>
      <c r="B34" s="6"/>
      <c r="C34" s="46"/>
      <c r="P34" s="15">
        <f t="shared" si="4"/>
        <v>0</v>
      </c>
    </row>
    <row r="35" spans="1:16" ht="15.75" x14ac:dyDescent="0.25">
      <c r="A35" s="5" t="s">
        <v>23</v>
      </c>
      <c r="B35" s="6"/>
      <c r="C35" s="46">
        <f>25000+157500</f>
        <v>182500</v>
      </c>
      <c r="P35" s="15">
        <f t="shared" si="4"/>
        <v>0</v>
      </c>
    </row>
    <row r="36" spans="1:16" ht="15.75" x14ac:dyDescent="0.25">
      <c r="A36" s="5" t="s">
        <v>24</v>
      </c>
      <c r="B36" s="6">
        <v>5100000</v>
      </c>
      <c r="C36" s="46">
        <f>3600000+1500000+125000</f>
        <v>5225000</v>
      </c>
      <c r="D36" s="15">
        <v>225500</v>
      </c>
      <c r="E36" s="15">
        <v>225500</v>
      </c>
      <c r="F36" s="12">
        <v>770500</v>
      </c>
      <c r="G36" s="12">
        <v>770500</v>
      </c>
      <c r="H36" s="31">
        <v>220500</v>
      </c>
      <c r="P36" s="15">
        <f t="shared" si="4"/>
        <v>2212500</v>
      </c>
    </row>
    <row r="37" spans="1:16" ht="15.75" x14ac:dyDescent="0.25">
      <c r="A37" s="5" t="s">
        <v>25</v>
      </c>
      <c r="B37" s="6"/>
      <c r="C37" s="46"/>
      <c r="P37" s="15">
        <f t="shared" si="4"/>
        <v>0</v>
      </c>
    </row>
    <row r="38" spans="1:16" ht="15.75" x14ac:dyDescent="0.25">
      <c r="A38" s="5" t="s">
        <v>26</v>
      </c>
      <c r="B38" s="6">
        <v>6035000</v>
      </c>
      <c r="C38" s="46">
        <f>3000000+2000000+20000+1500000+50000+10000</f>
        <v>6580000</v>
      </c>
      <c r="H38" s="31">
        <v>112808</v>
      </c>
      <c r="P38" s="15">
        <f t="shared" si="4"/>
        <v>112808</v>
      </c>
    </row>
    <row r="39" spans="1:16" x14ac:dyDescent="0.25">
      <c r="A39" s="3" t="s">
        <v>27</v>
      </c>
      <c r="B39" s="4">
        <f>SUM(B40:B48)</f>
        <v>1500000</v>
      </c>
      <c r="C39" s="4">
        <f t="shared" ref="C39:N39" si="6">SUM(C40:C48)</f>
        <v>1740000</v>
      </c>
      <c r="D39" s="4">
        <f t="shared" si="6"/>
        <v>0</v>
      </c>
      <c r="E39" s="4">
        <f t="shared" si="6"/>
        <v>0</v>
      </c>
      <c r="F39" s="4">
        <f t="shared" si="6"/>
        <v>0</v>
      </c>
      <c r="G39" s="4">
        <f t="shared" si="6"/>
        <v>0</v>
      </c>
      <c r="H39" s="4">
        <f t="shared" si="6"/>
        <v>0</v>
      </c>
      <c r="I39" s="4">
        <f t="shared" si="6"/>
        <v>0</v>
      </c>
      <c r="J39" s="4">
        <f t="shared" si="6"/>
        <v>0</v>
      </c>
      <c r="K39" s="4">
        <f t="shared" si="6"/>
        <v>0</v>
      </c>
      <c r="L39" s="4">
        <f t="shared" si="6"/>
        <v>0</v>
      </c>
      <c r="M39" s="4">
        <f t="shared" si="6"/>
        <v>0</v>
      </c>
      <c r="N39" s="4">
        <f t="shared" si="6"/>
        <v>0</v>
      </c>
      <c r="O39" s="4">
        <f>SUM(O40:O48)</f>
        <v>0</v>
      </c>
      <c r="P39" s="4">
        <f>SUM(P40:P48)</f>
        <v>0</v>
      </c>
    </row>
    <row r="40" spans="1:16" ht="15.75" x14ac:dyDescent="0.25">
      <c r="A40" s="5" t="s">
        <v>28</v>
      </c>
      <c r="B40" s="6">
        <v>1500000</v>
      </c>
      <c r="C40" s="46">
        <f>1500000+240000</f>
        <v>1740000</v>
      </c>
      <c r="P40" s="15">
        <f>SUM(D40:O40)</f>
        <v>0</v>
      </c>
    </row>
    <row r="41" spans="1:16" x14ac:dyDescent="0.25">
      <c r="A41" s="5" t="s">
        <v>29</v>
      </c>
      <c r="B41" s="6"/>
      <c r="C41" s="6"/>
      <c r="P41" s="15">
        <f t="shared" si="4"/>
        <v>0</v>
      </c>
    </row>
    <row r="42" spans="1:16" x14ac:dyDescent="0.25">
      <c r="A42" s="5" t="s">
        <v>30</v>
      </c>
      <c r="B42" s="6"/>
      <c r="C42" s="6"/>
      <c r="P42" s="15">
        <f t="shared" si="4"/>
        <v>0</v>
      </c>
    </row>
    <row r="43" spans="1:16" x14ac:dyDescent="0.25">
      <c r="A43" s="5" t="s">
        <v>31</v>
      </c>
      <c r="B43" s="6"/>
      <c r="C43" s="6"/>
      <c r="P43" s="15">
        <f t="shared" si="4"/>
        <v>0</v>
      </c>
    </row>
    <row r="44" spans="1:16" x14ac:dyDescent="0.25">
      <c r="A44" s="5" t="s">
        <v>32</v>
      </c>
      <c r="B44" s="6"/>
      <c r="C44" s="6"/>
      <c r="P44" s="15">
        <f t="shared" si="4"/>
        <v>0</v>
      </c>
    </row>
    <row r="45" spans="1:16" x14ac:dyDescent="0.25">
      <c r="A45" s="5" t="s">
        <v>33</v>
      </c>
      <c r="B45" s="6"/>
      <c r="C45" s="6"/>
      <c r="P45" s="15">
        <f t="shared" si="4"/>
        <v>0</v>
      </c>
    </row>
    <row r="46" spans="1:16" x14ac:dyDescent="0.25">
      <c r="A46" s="5" t="s">
        <v>34</v>
      </c>
      <c r="B46" s="6"/>
      <c r="C46" s="6"/>
      <c r="P46" s="15">
        <f t="shared" si="4"/>
        <v>0</v>
      </c>
    </row>
    <row r="47" spans="1:16" x14ac:dyDescent="0.25">
      <c r="A47" s="5" t="s">
        <v>35</v>
      </c>
      <c r="B47" s="6"/>
      <c r="C47" s="6"/>
      <c r="P47" s="15">
        <f t="shared" si="4"/>
        <v>0</v>
      </c>
    </row>
    <row r="48" spans="1:16" x14ac:dyDescent="0.25">
      <c r="A48" s="5" t="s">
        <v>36</v>
      </c>
      <c r="B48" s="6"/>
      <c r="C48" s="6"/>
      <c r="P48" s="15">
        <f t="shared" si="4"/>
        <v>0</v>
      </c>
    </row>
    <row r="49" spans="1:16" s="19" customFormat="1" ht="15.75" x14ac:dyDescent="0.25">
      <c r="A49" s="17" t="s">
        <v>37</v>
      </c>
      <c r="B49" s="18">
        <f>+B13+B19+B29+B39</f>
        <v>653027387</v>
      </c>
      <c r="C49" s="18">
        <f t="shared" ref="C49:P49" si="7">+C13+C19+C29+C39</f>
        <v>653027387.00000012</v>
      </c>
      <c r="D49" s="18">
        <f t="shared" si="7"/>
        <v>34794719.310000002</v>
      </c>
      <c r="E49" s="18">
        <f t="shared" si="7"/>
        <v>35874710.159999996</v>
      </c>
      <c r="F49" s="18">
        <f t="shared" si="7"/>
        <v>38863685.929999992</v>
      </c>
      <c r="G49" s="18">
        <f t="shared" si="7"/>
        <v>38429999.109999999</v>
      </c>
      <c r="H49" s="18">
        <f t="shared" si="7"/>
        <v>39574826.699999996</v>
      </c>
      <c r="I49" s="18">
        <f t="shared" si="7"/>
        <v>0</v>
      </c>
      <c r="J49" s="18">
        <f t="shared" si="7"/>
        <v>0</v>
      </c>
      <c r="K49" s="18">
        <f t="shared" si="7"/>
        <v>0</v>
      </c>
      <c r="L49" s="18">
        <f t="shared" si="7"/>
        <v>0</v>
      </c>
      <c r="M49" s="18">
        <f t="shared" si="7"/>
        <v>0</v>
      </c>
      <c r="N49" s="18">
        <f t="shared" si="7"/>
        <v>0</v>
      </c>
      <c r="O49" s="18">
        <f t="shared" si="7"/>
        <v>0</v>
      </c>
      <c r="P49" s="18">
        <f t="shared" si="7"/>
        <v>187852255.99000001</v>
      </c>
    </row>
    <row r="50" spans="1:16" x14ac:dyDescent="0.25">
      <c r="A50" t="s">
        <v>60</v>
      </c>
    </row>
    <row r="51" spans="1:16" x14ac:dyDescent="0.25">
      <c r="A51" t="s">
        <v>64</v>
      </c>
      <c r="B51" s="12"/>
      <c r="C51" s="12"/>
      <c r="D51" s="12"/>
      <c r="E51" s="12"/>
      <c r="F51" s="12"/>
      <c r="M51"/>
      <c r="N51"/>
      <c r="O51"/>
      <c r="P51"/>
    </row>
    <row r="52" spans="1:16" x14ac:dyDescent="0.25">
      <c r="A52" t="s">
        <v>65</v>
      </c>
      <c r="B52" s="12"/>
      <c r="C52" s="12"/>
      <c r="D52" s="12"/>
      <c r="E52" s="12"/>
      <c r="F52" s="12"/>
      <c r="M52"/>
      <c r="N52"/>
      <c r="O52"/>
      <c r="P52"/>
    </row>
    <row r="53" spans="1:16" ht="28.5" customHeight="1" x14ac:dyDescent="0.25">
      <c r="B53" s="12"/>
      <c r="C53" s="12"/>
      <c r="D53" s="12"/>
      <c r="E53" s="12"/>
      <c r="F53" s="12"/>
      <c r="M53"/>
      <c r="N53"/>
      <c r="O53"/>
      <c r="P53"/>
    </row>
    <row r="54" spans="1:16" x14ac:dyDescent="0.25">
      <c r="A54" s="20" t="s">
        <v>68</v>
      </c>
      <c r="B54" s="12"/>
      <c r="C54" s="12"/>
      <c r="D54" s="12"/>
      <c r="E54" s="12"/>
      <c r="F54" s="12"/>
      <c r="M54"/>
      <c r="N54"/>
      <c r="O54"/>
      <c r="P54"/>
    </row>
    <row r="55" spans="1:16" ht="18.75" x14ac:dyDescent="0.3">
      <c r="A55" s="24" t="s">
        <v>66</v>
      </c>
      <c r="B55" s="19"/>
      <c r="C55" s="19"/>
      <c r="D55" s="19"/>
      <c r="E55" s="21"/>
      <c r="J55" s="22" t="s">
        <v>61</v>
      </c>
      <c r="K55" s="19"/>
      <c r="L55" s="19"/>
      <c r="M55"/>
      <c r="N55"/>
      <c r="O55"/>
      <c r="P55"/>
    </row>
    <row r="56" spans="1:16" ht="18.75" x14ac:dyDescent="0.3">
      <c r="A56" s="25" t="s">
        <v>67</v>
      </c>
      <c r="B56" s="23"/>
      <c r="C56" s="23"/>
      <c r="D56" s="23"/>
      <c r="E56"/>
      <c r="J56" s="24" t="s">
        <v>62</v>
      </c>
      <c r="K56" s="23"/>
      <c r="L56" s="23"/>
      <c r="M56"/>
      <c r="N56"/>
      <c r="O56"/>
      <c r="P56"/>
    </row>
    <row r="57" spans="1:16" ht="15.75" x14ac:dyDescent="0.25">
      <c r="A57" s="23"/>
      <c r="D57"/>
      <c r="E57"/>
      <c r="J57" s="25" t="s">
        <v>63</v>
      </c>
      <c r="K57"/>
      <c r="L57"/>
      <c r="M57"/>
      <c r="N57"/>
      <c r="O57"/>
      <c r="P57"/>
    </row>
    <row r="58" spans="1:16" x14ac:dyDescent="0.25">
      <c r="A58" s="23"/>
      <c r="D58"/>
      <c r="E58"/>
      <c r="J58" s="26"/>
      <c r="K58"/>
      <c r="L58"/>
      <c r="M58"/>
      <c r="N58"/>
      <c r="O58"/>
      <c r="P58"/>
    </row>
    <row r="59" spans="1:16" ht="15.75" thickBot="1" x14ac:dyDescent="0.3">
      <c r="A59" s="28"/>
      <c r="D59"/>
      <c r="E59"/>
      <c r="J59" s="27"/>
      <c r="K59"/>
      <c r="L59"/>
      <c r="M59"/>
      <c r="N59"/>
      <c r="O59"/>
      <c r="P59"/>
    </row>
    <row r="60" spans="1:16" ht="15.75" thickBot="1" x14ac:dyDescent="0.3">
      <c r="A60" s="23"/>
      <c r="D60"/>
      <c r="E60"/>
      <c r="J60" s="28"/>
      <c r="K60" s="29"/>
      <c r="L60" s="29"/>
      <c r="M60"/>
      <c r="N60"/>
      <c r="O60"/>
      <c r="P60"/>
    </row>
    <row r="61" spans="1:16" x14ac:dyDescent="0.25">
      <c r="D61"/>
      <c r="E61" s="23"/>
      <c r="J61"/>
      <c r="K61"/>
      <c r="L61"/>
      <c r="M61"/>
      <c r="N61"/>
      <c r="O61"/>
      <c r="P61"/>
    </row>
  </sheetData>
  <mergeCells count="10">
    <mergeCell ref="A3:P3"/>
    <mergeCell ref="A8:P8"/>
    <mergeCell ref="A7:P7"/>
    <mergeCell ref="D10:P10"/>
    <mergeCell ref="A4:P4"/>
    <mergeCell ref="A10:A11"/>
    <mergeCell ref="B10:B11"/>
    <mergeCell ref="C10:C11"/>
    <mergeCell ref="A5:P5"/>
    <mergeCell ref="A6:P6"/>
  </mergeCells>
  <pageMargins left="1.21" right="0.70866141732283472" top="0.64" bottom="0.74803149606299213" header="0.31496062992125984" footer="0.31496062992125984"/>
  <pageSetup paperSize="5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</cp:lastModifiedBy>
  <cp:lastPrinted>2022-06-03T17:17:05Z</cp:lastPrinted>
  <dcterms:created xsi:type="dcterms:W3CDTF">2021-07-29T18:58:50Z</dcterms:created>
  <dcterms:modified xsi:type="dcterms:W3CDTF">2022-06-06T18:58:56Z</dcterms:modified>
</cp:coreProperties>
</file>