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OFICINA ACCESO A LA INFORMACION FORMULARIO DE TRANSPARENCIA\"/>
    </mc:Choice>
  </mc:AlternateContent>
  <bookViews>
    <workbookView xWindow="0" yWindow="0" windowWidth="17880" windowHeight="3945" activeTab="1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37" i="1" l="1"/>
  <c r="P21" i="2"/>
  <c r="M19" i="2" l="1"/>
  <c r="M13" i="2"/>
  <c r="B12" i="1"/>
  <c r="B13" i="1"/>
  <c r="B16" i="1"/>
  <c r="B18" i="1"/>
  <c r="B24" i="1"/>
  <c r="B25" i="1"/>
  <c r="B26" i="1"/>
  <c r="B29" i="1"/>
  <c r="B36" i="1"/>
  <c r="B34" i="1"/>
  <c r="C39" i="2" l="1"/>
  <c r="L19" i="2"/>
  <c r="P14" i="2" l="1"/>
  <c r="C11" i="1" l="1"/>
  <c r="K19" i="2"/>
  <c r="K13" i="2"/>
  <c r="J13" i="2"/>
  <c r="I36" i="2" l="1"/>
  <c r="P16" i="2" l="1"/>
  <c r="P17" i="2"/>
  <c r="P15" i="2"/>
  <c r="P18" i="2"/>
  <c r="J39" i="2"/>
  <c r="J29" i="2"/>
  <c r="J19" i="2"/>
  <c r="I13" i="2"/>
  <c r="H13" i="2"/>
  <c r="P13" i="2" l="1"/>
  <c r="J12" i="2"/>
  <c r="C13" i="2"/>
  <c r="C19" i="2"/>
  <c r="C29" i="2"/>
  <c r="C49" i="2" l="1"/>
  <c r="C12" i="2"/>
  <c r="C27" i="1"/>
  <c r="C10" i="1" l="1"/>
  <c r="C47" i="1"/>
  <c r="P48" i="2"/>
  <c r="P47" i="2"/>
  <c r="P46" i="2"/>
  <c r="P45" i="2"/>
  <c r="P44" i="2"/>
  <c r="P43" i="2"/>
  <c r="P42" i="2"/>
  <c r="P41" i="2"/>
  <c r="P40" i="2"/>
  <c r="O39" i="2"/>
  <c r="N39" i="2"/>
  <c r="M39" i="2"/>
  <c r="L39" i="2"/>
  <c r="K39" i="2"/>
  <c r="K12" i="2" s="1"/>
  <c r="I39" i="2"/>
  <c r="H39" i="2"/>
  <c r="G39" i="2"/>
  <c r="F39" i="2"/>
  <c r="E39" i="2"/>
  <c r="D39" i="2"/>
  <c r="B39" i="2"/>
  <c r="I38" i="2"/>
  <c r="P37" i="2"/>
  <c r="P36" i="2"/>
  <c r="I35" i="2"/>
  <c r="P35" i="2" s="1"/>
  <c r="P34" i="2"/>
  <c r="P33" i="2"/>
  <c r="P32" i="2"/>
  <c r="P31" i="2"/>
  <c r="P30" i="2"/>
  <c r="O29" i="2"/>
  <c r="N29" i="2"/>
  <c r="M29" i="2"/>
  <c r="L29" i="2"/>
  <c r="K29" i="2"/>
  <c r="H29" i="2"/>
  <c r="G29" i="2"/>
  <c r="F29" i="2"/>
  <c r="E29" i="2"/>
  <c r="D29" i="2"/>
  <c r="B29" i="2"/>
  <c r="P28" i="2"/>
  <c r="P27" i="2"/>
  <c r="P26" i="2"/>
  <c r="P25" i="2"/>
  <c r="P24" i="2"/>
  <c r="P23" i="2"/>
  <c r="P22" i="2"/>
  <c r="I20" i="2"/>
  <c r="H20" i="2"/>
  <c r="P20" i="2" s="1"/>
  <c r="O19" i="2"/>
  <c r="N19" i="2"/>
  <c r="I19" i="2"/>
  <c r="I12" i="2" s="1"/>
  <c r="G19" i="2"/>
  <c r="F19" i="2"/>
  <c r="E19" i="2"/>
  <c r="D19" i="2"/>
  <c r="B19" i="2"/>
  <c r="I18" i="2"/>
  <c r="H18" i="2"/>
  <c r="I15" i="2"/>
  <c r="I14" i="2"/>
  <c r="H14" i="2"/>
  <c r="O13" i="2"/>
  <c r="N13" i="2"/>
  <c r="L13" i="2"/>
  <c r="G13" i="2"/>
  <c r="F13" i="2"/>
  <c r="F49" i="2" s="1"/>
  <c r="E13" i="2"/>
  <c r="D13" i="2"/>
  <c r="D12" i="2" s="1"/>
  <c r="B13" i="2"/>
  <c r="B37" i="1"/>
  <c r="B27" i="1"/>
  <c r="B17" i="1"/>
  <c r="B11" i="1"/>
  <c r="O49" i="2" l="1"/>
  <c r="N12" i="2"/>
  <c r="N49" i="2"/>
  <c r="P39" i="2"/>
  <c r="P19" i="2"/>
  <c r="B10" i="1"/>
  <c r="B47" i="1"/>
  <c r="G49" i="2"/>
  <c r="O12" i="2"/>
  <c r="E12" i="2"/>
  <c r="L12" i="2"/>
  <c r="B12" i="2"/>
  <c r="M12" i="2"/>
  <c r="B49" i="2"/>
  <c r="J49" i="2"/>
  <c r="K49" i="2"/>
  <c r="F12" i="2"/>
  <c r="L49" i="2"/>
  <c r="E49" i="2"/>
  <c r="M49" i="2"/>
  <c r="H19" i="2"/>
  <c r="H12" i="2" s="1"/>
  <c r="G12" i="2"/>
  <c r="I29" i="2"/>
  <c r="P38" i="2"/>
  <c r="P29" i="2" s="1"/>
  <c r="D49" i="2"/>
  <c r="P12" i="2" l="1"/>
  <c r="P49" i="2"/>
  <c r="I49" i="2"/>
  <c r="H49" i="2"/>
</calcChain>
</file>

<file path=xl/sharedStrings.xml><?xml version="1.0" encoding="utf-8"?>
<sst xmlns="http://schemas.openxmlformats.org/spreadsheetml/2006/main" count="118" uniqueCount="73">
  <si>
    <t>Ministerio de Cultura</t>
  </si>
  <si>
    <t>Dirección General de Bellas Artes</t>
  </si>
  <si>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</si>
  <si>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</si>
  <si>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</si>
  <si>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</si>
  <si>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</si>
  <si>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</si>
  <si>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</si>
  <si>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</si>
  <si>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</si>
  <si>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</si>
  <si>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</si>
  <si>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</si>
  <si>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</si>
  <si>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</si>
  <si>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</si>
  <si>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</si>
  <si>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</si>
  <si>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</si>
  <si>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</si>
  <si>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</si>
  <si>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</si>
  <si>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</si>
  <si>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</si>
  <si>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</si>
  <si>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</si>
  <si>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</si>
  <si>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</si>
  <si>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</si>
  <si>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</si>
  <si>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</si>
  <si>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</si>
  <si>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</si>
  <si>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</si>
  <si>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</si>
  <si>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</si>
  <si>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</si>
  <si>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</si>
  <si>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</si>
  <si>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</si>
  <si>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</si>
  <si>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</si>
  <si>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</si>
  <si>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</si>
  <si>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REALIZADO POR:                                                                                                         APROBADO POR:</t>
  </si>
  <si>
    <t>Ejecución de Gastos en etapa devengado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</si>
  <si>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</si>
  <si>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</si>
  <si>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</si>
  <si>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</si>
  <si>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</si>
  <si>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</si>
  <si>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</si>
  <si>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</si>
  <si>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</si>
  <si>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</si>
  <si>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</si>
  <si>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</si>
  <si>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</si>
  <si>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</si>
  <si>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Fuente: Sistema Integrado de Gestion Financiera (SIGEF)</t>
  </si>
  <si>
    <t>YENIFER A. SUERO REYNOSO                                                                                   ANA E.  DOLORES.</t>
  </si>
  <si>
    <t>Analista  de Presupuesto                                                                                          Analista de Presupuesto</t>
  </si>
  <si>
    <t xml:space="preserve">                                                     REALIZADO POR:                                                                                                         APROBADO POR:</t>
  </si>
  <si>
    <t xml:space="preserve">                                                  Analista  de Presupuesto                                                                                         Analista de Presupuesto</t>
  </si>
  <si>
    <t xml:space="preserve">                                              YENIFER A. SUERO REYNOSO                                                                                          ANA E. DOLORES </t>
  </si>
  <si>
    <t>PRESUPUESTO MODIFICADO</t>
  </si>
  <si>
    <t>DICIEMBRE 2022</t>
  </si>
  <si>
    <t>Fecha de registro: el 04 de Enero del 2023</t>
  </si>
  <si>
    <t>Fecha de imputación: hasta el 31 de Diciembre del 2022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</si>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</sst>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/>
    <xf numFmtId="43" fontId="3" fillId="0" borderId="0" xfId="0" applyNumberFormat="1" applyFont="1"/>
    <xf numFmtId="4" fontId="4" fillId="0" borderId="0" xfId="0" applyNumberFormat="1" applyFont="1"/>
    <xf numFmtId="0" fontId="5" fillId="0" borderId="0" xfId="0" applyFont="1"/>
    <xf numFmtId="4" fontId="3" fillId="0" borderId="0" xfId="0" applyNumberFormat="1" applyFont="1"/>
    <xf numFmtId="0" fontId="6" fillId="0" borderId="0" xfId="0" applyFont="1"/>
    <xf numFmtId="43" fontId="5" fillId="0" borderId="0" xfId="1" applyNumberFormat="1" applyFont="1"/>
    <xf numFmtId="43" fontId="5" fillId="0" borderId="0" xfId="1" applyNumberFormat="1" applyFont="1" applyAlignment="1"/>
    <xf numFmtId="43" fontId="5" fillId="0" borderId="0" xfId="1" applyFont="1"/>
    <xf numFmtId="0" fontId="7" fillId="4" borderId="0" xfId="0" applyFont="1" applyFill="1"/>
    <xf numFmtId="0" fontId="8" fillId="4" borderId="0" xfId="0" applyFont="1" applyFill="1"/>
    <xf numFmtId="0" fontId="5" fillId="4" borderId="0" xfId="0" applyFont="1" applyFill="1"/>
    <xf numFmtId="0" fontId="10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43" fontId="10" fillId="4" borderId="0" xfId="0" applyNumberFormat="1" applyFont="1" applyFill="1"/>
    <xf numFmtId="43" fontId="11" fillId="4" borderId="0" xfId="0" applyNumberFormat="1" applyFont="1" applyFill="1"/>
    <xf numFmtId="43" fontId="5" fillId="4" borderId="0" xfId="0" applyNumberFormat="1" applyFont="1" applyFill="1"/>
    <xf numFmtId="43" fontId="7" fillId="4" borderId="0" xfId="0" applyNumberFormat="1" applyFont="1" applyFill="1"/>
    <xf numFmtId="43" fontId="8" fillId="4" borderId="0" xfId="0" applyNumberFormat="1" applyFont="1" applyFill="1"/>
    <xf numFmtId="43" fontId="9" fillId="4" borderId="0" xfId="0" applyNumberFormat="1" applyFont="1" applyFill="1"/>
    <xf numFmtId="0" fontId="9" fillId="0" borderId="0" xfId="0" applyFont="1"/>
    <xf numFmtId="0" fontId="12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6" xfId="0" applyFont="1" applyBorder="1"/>
    <xf numFmtId="0" fontId="5" fillId="0" borderId="0" xfId="0" applyFont="1" applyBorder="1"/>
    <xf numFmtId="43" fontId="5" fillId="0" borderId="0" xfId="1" applyFont="1" applyBorder="1"/>
    <xf numFmtId="0" fontId="16" fillId="0" borderId="0" xfId="0" applyFont="1" applyAlignment="1"/>
    <xf numFmtId="0" fontId="15" fillId="0" borderId="7" xfId="0" applyFont="1" applyBorder="1" applyAlignment="1">
      <alignment horizontal="left"/>
    </xf>
    <xf numFmtId="43" fontId="15" fillId="0" borderId="7" xfId="0" applyNumberFormat="1" applyFont="1" applyBorder="1"/>
    <xf numFmtId="0" fontId="15" fillId="0" borderId="7" xfId="0" applyFont="1" applyBorder="1" applyAlignment="1">
      <alignment horizontal="left" indent="1"/>
    </xf>
    <xf numFmtId="0" fontId="16" fillId="0" borderId="7" xfId="0" applyFont="1" applyBorder="1" applyAlignment="1">
      <alignment horizontal="left" indent="2"/>
    </xf>
    <xf numFmtId="43" fontId="16" fillId="0" borderId="7" xfId="0" applyNumberFormat="1" applyFont="1" applyBorder="1"/>
    <xf numFmtId="4" fontId="17" fillId="0" borderId="7" xfId="0" applyNumberFormat="1" applyFont="1" applyBorder="1"/>
    <xf numFmtId="4" fontId="17" fillId="4" borderId="7" xfId="0" applyNumberFormat="1" applyFont="1" applyFill="1" applyBorder="1"/>
    <xf numFmtId="164" fontId="17" fillId="0" borderId="7" xfId="0" applyNumberFormat="1" applyFont="1" applyBorder="1"/>
    <xf numFmtId="0" fontId="16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43" fontId="0" fillId="0" borderId="0" xfId="0" applyNumberFormat="1" applyFont="1" applyAlignment="1"/>
    <xf numFmtId="4" fontId="20" fillId="0" borderId="0" xfId="0" applyNumberFormat="1" applyFont="1" applyAlignment="1"/>
    <xf numFmtId="0" fontId="13" fillId="2" borderId="1" xfId="0" applyFont="1" applyFill="1" applyBorder="1" applyAlignment="1">
      <alignment horizontal="left" vertical="center"/>
    </xf>
    <xf numFmtId="43" fontId="13" fillId="2" borderId="1" xfId="1" applyNumberFormat="1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/>
    </xf>
    <xf numFmtId="43" fontId="13" fillId="2" borderId="10" xfId="1" applyNumberFormat="1" applyFont="1" applyFill="1" applyBorder="1" applyAlignment="1">
      <alignment horizontal="center" vertical="center" wrapText="1"/>
    </xf>
    <xf numFmtId="4" fontId="13" fillId="2" borderId="10" xfId="1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/>
    </xf>
    <xf numFmtId="43" fontId="14" fillId="0" borderId="7" xfId="0" applyNumberFormat="1" applyFont="1" applyBorder="1"/>
    <xf numFmtId="0" fontId="14" fillId="0" borderId="7" xfId="0" applyFont="1" applyBorder="1" applyAlignment="1">
      <alignment horizontal="left" indent="1"/>
    </xf>
    <xf numFmtId="4" fontId="21" fillId="0" borderId="7" xfId="0" applyNumberFormat="1" applyFont="1" applyBorder="1"/>
    <xf numFmtId="0" fontId="0" fillId="0" borderId="7" xfId="0" applyFont="1" applyBorder="1" applyAlignment="1">
      <alignment horizontal="left" indent="2"/>
    </xf>
    <xf numFmtId="43" fontId="0" fillId="0" borderId="7" xfId="0" applyNumberFormat="1" applyFont="1" applyBorder="1"/>
    <xf numFmtId="4" fontId="20" fillId="0" borderId="7" xfId="0" applyNumberFormat="1" applyFont="1" applyBorder="1"/>
    <xf numFmtId="4" fontId="20" fillId="4" borderId="7" xfId="0" applyNumberFormat="1" applyFont="1" applyFill="1" applyBorder="1"/>
    <xf numFmtId="164" fontId="20" fillId="0" borderId="7" xfId="0" applyNumberFormat="1" applyFont="1" applyBorder="1"/>
    <xf numFmtId="0" fontId="13" fillId="2" borderId="0" xfId="0" applyFont="1" applyFill="1" applyBorder="1" applyAlignment="1">
      <alignment vertical="center"/>
    </xf>
    <xf numFmtId="43" fontId="13" fillId="2" borderId="8" xfId="0" applyNumberFormat="1" applyFont="1" applyFill="1" applyBorder="1"/>
    <xf numFmtId="4" fontId="13" fillId="2" borderId="8" xfId="0" applyNumberFormat="1" applyFont="1" applyFill="1" applyBorder="1"/>
    <xf numFmtId="0" fontId="0" fillId="0" borderId="0" xfId="0" applyFont="1"/>
    <xf numFmtId="43" fontId="0" fillId="0" borderId="0" xfId="0" applyNumberFormat="1" applyFont="1"/>
    <xf numFmtId="4" fontId="20" fillId="0" borderId="0" xfId="0" applyNumberFormat="1" applyFont="1"/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14" fillId="0" borderId="2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2" fillId="0" borderId="5" xfId="0" applyFont="1" applyBorder="1" applyAlignment="1">
      <alignment horizontal="center" wrapText="1" readingOrder="1"/>
    </xf>
    <xf numFmtId="0" fontId="22" fillId="0" borderId="0" xfId="0" applyFont="1" applyBorder="1" applyAlignment="1">
      <alignment horizontal="center" wrapText="1" readingOrder="1"/>
    </xf>
    <xf numFmtId="0" fontId="16" fillId="0" borderId="5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23" fillId="0" borderId="0" xfId="0" applyFont="1"/>
    <xf numFmtId="43" fontId="16" fillId="0" borderId="0" xfId="1" applyNumberFormat="1" applyFont="1"/>
    <xf numFmtId="43" fontId="16" fillId="0" borderId="0" xfId="1" applyNumberFormat="1" applyFont="1" applyAlignment="1"/>
    <xf numFmtId="43" fontId="16" fillId="0" borderId="0" xfId="1" applyFont="1"/>
    <xf numFmtId="4" fontId="24" fillId="0" borderId="7" xfId="0" applyNumberFormat="1" applyFont="1" applyBorder="1"/>
    <xf numFmtId="164" fontId="16" fillId="0" borderId="7" xfId="0" applyNumberFormat="1" applyFont="1" applyBorder="1"/>
    <xf numFmtId="43" fontId="16" fillId="0" borderId="7" xfId="1" applyNumberFormat="1" applyFont="1" applyBorder="1"/>
    <xf numFmtId="43" fontId="16" fillId="0" borderId="7" xfId="1" applyNumberFormat="1" applyFont="1" applyBorder="1" applyAlignment="1"/>
    <xf numFmtId="43" fontId="16" fillId="0" borderId="7" xfId="1" applyFont="1" applyBorder="1"/>
    <xf numFmtId="4" fontId="16" fillId="0" borderId="7" xfId="0" applyNumberFormat="1" applyFont="1" applyBorder="1"/>
    <xf numFmtId="43" fontId="17" fillId="0" borderId="7" xfId="0" applyNumberFormat="1" applyFont="1" applyBorder="1"/>
    <xf numFmtId="43" fontId="16" fillId="4" borderId="7" xfId="1" applyFont="1" applyFill="1" applyBorder="1"/>
    <xf numFmtId="0" fontId="16" fillId="4" borderId="7" xfId="0" applyFont="1" applyFill="1" applyBorder="1" applyAlignment="1">
      <alignment horizontal="left" indent="2"/>
    </xf>
    <xf numFmtId="164" fontId="16" fillId="4" borderId="7" xfId="0" applyNumberFormat="1" applyFont="1" applyFill="1" applyBorder="1"/>
    <xf numFmtId="43" fontId="16" fillId="4" borderId="7" xfId="1" applyNumberFormat="1" applyFont="1" applyFill="1" applyBorder="1"/>
    <xf numFmtId="43" fontId="16" fillId="4" borderId="7" xfId="1" applyNumberFormat="1" applyFont="1" applyFill="1" applyBorder="1" applyAlignment="1"/>
    <xf numFmtId="4" fontId="16" fillId="4" borderId="7" xfId="0" applyNumberFormat="1" applyFont="1" applyFill="1" applyBorder="1"/>
    <xf numFmtId="43" fontId="15" fillId="4" borderId="7" xfId="0" applyNumberFormat="1" applyFont="1" applyFill="1" applyBorder="1"/>
    <xf numFmtId="43" fontId="17" fillId="0" borderId="7" xfId="1" applyNumberFormat="1" applyFont="1" applyBorder="1"/>
    <xf numFmtId="165" fontId="17" fillId="0" borderId="7" xfId="0" applyNumberFormat="1" applyFont="1" applyBorder="1"/>
    <xf numFmtId="43" fontId="23" fillId="0" borderId="0" xfId="1" applyFont="1"/>
    <xf numFmtId="43" fontId="16" fillId="0" borderId="0" xfId="1" applyFont="1" applyAlignment="1"/>
    <xf numFmtId="0" fontId="18" fillId="2" borderId="7" xfId="0" applyFont="1" applyFill="1" applyBorder="1" applyAlignment="1">
      <alignment horizontal="left" vertical="center"/>
    </xf>
    <xf numFmtId="43" fontId="18" fillId="2" borderId="7" xfId="1" applyFont="1" applyFill="1" applyBorder="1" applyAlignment="1">
      <alignment horizontal="center" vertical="center" wrapText="1"/>
    </xf>
    <xf numFmtId="43" fontId="18" fillId="3" borderId="7" xfId="1" applyFont="1" applyFill="1" applyBorder="1" applyAlignment="1">
      <alignment horizontal="center" vertical="center"/>
    </xf>
    <xf numFmtId="43" fontId="18" fillId="3" borderId="7" xfId="1" applyNumberFormat="1" applyFont="1" applyFill="1" applyBorder="1" applyAlignment="1">
      <alignment horizontal="center"/>
    </xf>
    <xf numFmtId="43" fontId="18" fillId="3" borderId="7" xfId="1" applyFont="1" applyFill="1" applyBorder="1" applyAlignment="1">
      <alignment horizontal="center"/>
    </xf>
    <xf numFmtId="164" fontId="15" fillId="0" borderId="7" xfId="0" applyNumberFormat="1" applyFont="1" applyBorder="1"/>
    <xf numFmtId="164" fontId="15" fillId="0" borderId="7" xfId="0" applyNumberFormat="1" applyFont="1" applyBorder="1" applyAlignment="1"/>
    <xf numFmtId="164" fontId="19" fillId="0" borderId="7" xfId="0" applyNumberFormat="1" applyFont="1" applyBorder="1"/>
    <xf numFmtId="43" fontId="15" fillId="0" borderId="7" xfId="0" applyNumberFormat="1" applyFont="1" applyBorder="1" applyAlignment="1"/>
    <xf numFmtId="0" fontId="18" fillId="2" borderId="7" xfId="0" applyFont="1" applyFill="1" applyBorder="1" applyAlignment="1">
      <alignment vertical="center"/>
    </xf>
    <xf numFmtId="43" fontId="18" fillId="2" borderId="7" xfId="0" applyNumberFormat="1" applyFont="1" applyFill="1" applyBorder="1"/>
    <xf numFmtId="43" fontId="18" fillId="2" borderId="7" xfId="0" applyNumberFormat="1" applyFont="1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zoomScale="85" zoomScaleNormal="85" workbookViewId="0">
      <selection activeCell="D50" sqref="D50"/>
    </sheetView>
  </sheetViews>
  <sheetFormatPr baseColWidth="10" defaultColWidth="11.42578125" defaultRowHeight="15.75" x14ac:dyDescent="0.25"/>
  <cols>
    <col min="1" max="1" width="66.5703125" style="2" customWidth="1"/>
    <col min="2" max="2" width="19" style="6" customWidth="1"/>
    <col min="3" max="3" width="18.140625" style="7" customWidth="1"/>
    <col min="4" max="4" width="16.140625" style="2" bestFit="1" customWidth="1"/>
    <col min="5" max="16384" width="11.42578125" style="2"/>
  </cols>
  <sheetData>
    <row r="1" spans="1:13" ht="28.5" customHeight="1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1" customHeight="1" x14ac:dyDescent="0.25">
      <c r="A2" s="44" t="s">
        <v>1</v>
      </c>
      <c r="B2" s="44"/>
      <c r="C2" s="44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45" t="s">
        <v>2</v>
      </c>
      <c r="B3" s="45"/>
      <c r="C3" s="45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44" t="s">
        <v>67</v>
      </c>
      <c r="B4" s="44"/>
      <c r="C4" s="44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s="4" customFormat="1" ht="15.75" customHeight="1" x14ac:dyDescent="0.25">
      <c r="A5" s="46" t="s">
        <v>68</v>
      </c>
      <c r="B5" s="46"/>
      <c r="C5" s="46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47" t="s">
        <v>3</v>
      </c>
      <c r="B6" s="47"/>
      <c r="C6" s="47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5">
      <c r="A7" s="48"/>
      <c r="B7" s="49"/>
      <c r="C7" s="50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5" customHeight="1" x14ac:dyDescent="0.25">
      <c r="A8" s="51" t="s">
        <v>4</v>
      </c>
      <c r="B8" s="52" t="s">
        <v>5</v>
      </c>
      <c r="C8" s="53" t="s">
        <v>6</v>
      </c>
    </row>
    <row r="9" spans="1:13" ht="23.25" customHeight="1" x14ac:dyDescent="0.25">
      <c r="A9" s="54"/>
      <c r="B9" s="55"/>
      <c r="C9" s="56"/>
    </row>
    <row r="10" spans="1:13" x14ac:dyDescent="0.25">
      <c r="A10" s="57" t="s">
        <v>7</v>
      </c>
      <c r="B10" s="58">
        <f>B11+B17+B27+B37</f>
        <v>653027387</v>
      </c>
      <c r="C10" s="58">
        <f>C11+C17+C27+C37</f>
        <v>632476644</v>
      </c>
    </row>
    <row r="11" spans="1:13" x14ac:dyDescent="0.25">
      <c r="A11" s="59" t="s">
        <v>8</v>
      </c>
      <c r="B11" s="58">
        <f>SUM(B12:B16)</f>
        <v>546239387</v>
      </c>
      <c r="C11" s="60">
        <f>C12+C13+C14+C16</f>
        <v>546239387</v>
      </c>
      <c r="D11" s="9"/>
    </row>
    <row r="12" spans="1:13" x14ac:dyDescent="0.25">
      <c r="A12" s="61" t="s">
        <v>9</v>
      </c>
      <c r="B12" s="62">
        <f>335580073+99979000+1200000+2308039+29164637</f>
        <v>468231749</v>
      </c>
      <c r="C12" s="63">
        <v>416302205.81999999</v>
      </c>
    </row>
    <row r="13" spans="1:13" x14ac:dyDescent="0.25">
      <c r="A13" s="61" t="s">
        <v>10</v>
      </c>
      <c r="B13" s="62">
        <f>720000+5742000+6090834</f>
        <v>12552834</v>
      </c>
      <c r="C13" s="63">
        <v>64911123.539999999</v>
      </c>
    </row>
    <row r="14" spans="1:13" x14ac:dyDescent="0.25">
      <c r="A14" s="61" t="s">
        <v>11</v>
      </c>
      <c r="B14" s="62">
        <v>360000</v>
      </c>
      <c r="C14" s="63">
        <v>360000</v>
      </c>
    </row>
    <row r="15" spans="1:13" x14ac:dyDescent="0.25">
      <c r="A15" s="61" t="s">
        <v>12</v>
      </c>
      <c r="B15" s="62">
        <v>0</v>
      </c>
      <c r="C15" s="62">
        <v>0</v>
      </c>
    </row>
    <row r="16" spans="1:13" x14ac:dyDescent="0.25">
      <c r="A16" s="61" t="s">
        <v>13</v>
      </c>
      <c r="B16" s="62">
        <f>30303984+30378565+4412255</f>
        <v>65094804</v>
      </c>
      <c r="C16" s="63">
        <v>64666057.640000001</v>
      </c>
    </row>
    <row r="17" spans="1:3" x14ac:dyDescent="0.25">
      <c r="A17" s="59" t="s">
        <v>14</v>
      </c>
      <c r="B17" s="58">
        <f>SUM(B18:B26)</f>
        <v>91453000</v>
      </c>
      <c r="C17" s="60">
        <f>C18+C19+C20+C21+C22+C23+C24+C25+C26</f>
        <v>59217157</v>
      </c>
    </row>
    <row r="18" spans="1:3" x14ac:dyDescent="0.25">
      <c r="A18" s="61" t="s">
        <v>15</v>
      </c>
      <c r="B18" s="62">
        <f>3000+3600000+34000000+1000000+300000</f>
        <v>38903000</v>
      </c>
      <c r="C18" s="64">
        <v>34403000</v>
      </c>
    </row>
    <row r="19" spans="1:3" x14ac:dyDescent="0.25">
      <c r="A19" s="61" t="s">
        <v>16</v>
      </c>
      <c r="B19" s="62"/>
      <c r="C19" s="64">
        <v>1390031</v>
      </c>
    </row>
    <row r="20" spans="1:3" x14ac:dyDescent="0.25">
      <c r="A20" s="61" t="s">
        <v>17</v>
      </c>
      <c r="B20" s="62">
        <v>2000000</v>
      </c>
      <c r="C20" s="64">
        <v>1000000</v>
      </c>
    </row>
    <row r="21" spans="1:3" x14ac:dyDescent="0.25">
      <c r="A21" s="61" t="s">
        <v>18</v>
      </c>
      <c r="B21" s="62">
        <v>1000000</v>
      </c>
      <c r="C21" s="64">
        <v>458157</v>
      </c>
    </row>
    <row r="22" spans="1:3" x14ac:dyDescent="0.25">
      <c r="A22" s="61" t="s">
        <v>19</v>
      </c>
      <c r="B22" s="62">
        <v>900000</v>
      </c>
      <c r="C22" s="64">
        <v>1781800</v>
      </c>
    </row>
    <row r="23" spans="1:3" x14ac:dyDescent="0.25">
      <c r="A23" s="61" t="s">
        <v>20</v>
      </c>
      <c r="B23" s="62">
        <v>4000000</v>
      </c>
      <c r="C23" s="63">
        <v>4052000</v>
      </c>
    </row>
    <row r="24" spans="1:3" x14ac:dyDescent="0.25">
      <c r="A24" s="61" t="s">
        <v>21</v>
      </c>
      <c r="B24" s="62">
        <f>30000000+1000000+500000+500000+750000</f>
        <v>32750000</v>
      </c>
      <c r="C24" s="63">
        <v>4404669</v>
      </c>
    </row>
    <row r="25" spans="1:3" x14ac:dyDescent="0.25">
      <c r="A25" s="61" t="s">
        <v>22</v>
      </c>
      <c r="B25" s="62">
        <f>1000000+1500000+5000000+1200000</f>
        <v>8700000</v>
      </c>
      <c r="C25" s="63">
        <v>8777700</v>
      </c>
    </row>
    <row r="26" spans="1:3" x14ac:dyDescent="0.25">
      <c r="A26" s="61" t="s">
        <v>23</v>
      </c>
      <c r="B26" s="62">
        <f>1200000+2000000</f>
        <v>3200000</v>
      </c>
      <c r="C26" s="63">
        <v>2949800</v>
      </c>
    </row>
    <row r="27" spans="1:3" x14ac:dyDescent="0.25">
      <c r="A27" s="59" t="s">
        <v>24</v>
      </c>
      <c r="B27" s="58">
        <f>SUM(B28:B36)</f>
        <v>13835000</v>
      </c>
      <c r="C27" s="60">
        <f>C28+C29+C30+C32+C33+C34+C36</f>
        <v>15754800</v>
      </c>
    </row>
    <row r="28" spans="1:3" x14ac:dyDescent="0.25">
      <c r="A28" s="61" t="s">
        <v>25</v>
      </c>
      <c r="B28" s="62">
        <v>1000000</v>
      </c>
      <c r="C28" s="63">
        <v>1197950</v>
      </c>
    </row>
    <row r="29" spans="1:3" x14ac:dyDescent="0.25">
      <c r="A29" s="61" t="s">
        <v>26</v>
      </c>
      <c r="B29" s="62">
        <f>200000+1000000</f>
        <v>1200000</v>
      </c>
      <c r="C29" s="63">
        <v>929600</v>
      </c>
    </row>
    <row r="30" spans="1:3" x14ac:dyDescent="0.25">
      <c r="A30" s="61" t="s">
        <v>27</v>
      </c>
      <c r="B30" s="62">
        <v>500000</v>
      </c>
      <c r="C30" s="63">
        <v>1330000</v>
      </c>
    </row>
    <row r="31" spans="1:3" x14ac:dyDescent="0.25">
      <c r="A31" s="61" t="s">
        <v>28</v>
      </c>
      <c r="B31" s="62">
        <v>0</v>
      </c>
      <c r="C31" s="62">
        <v>0</v>
      </c>
    </row>
    <row r="32" spans="1:3" x14ac:dyDescent="0.25">
      <c r="A32" s="61" t="s">
        <v>29</v>
      </c>
      <c r="B32" s="62">
        <v>0</v>
      </c>
      <c r="C32" s="63">
        <v>12700</v>
      </c>
    </row>
    <row r="33" spans="1:3" x14ac:dyDescent="0.25">
      <c r="A33" s="61" t="s">
        <v>30</v>
      </c>
      <c r="B33" s="62">
        <v>0</v>
      </c>
      <c r="C33" s="63">
        <v>350100</v>
      </c>
    </row>
    <row r="34" spans="1:3" x14ac:dyDescent="0.25">
      <c r="A34" s="61" t="s">
        <v>31</v>
      </c>
      <c r="B34" s="62">
        <f>3600000+1500000</f>
        <v>5100000</v>
      </c>
      <c r="C34" s="63">
        <v>5806050</v>
      </c>
    </row>
    <row r="35" spans="1:3" x14ac:dyDescent="0.25">
      <c r="A35" s="61" t="s">
        <v>32</v>
      </c>
      <c r="B35" s="62"/>
      <c r="C35" s="63">
        <v>0</v>
      </c>
    </row>
    <row r="36" spans="1:3" x14ac:dyDescent="0.25">
      <c r="A36" s="61" t="s">
        <v>33</v>
      </c>
      <c r="B36" s="62">
        <f>3000000+2000000+1000000+35000</f>
        <v>6035000</v>
      </c>
      <c r="C36" s="63">
        <v>6128400</v>
      </c>
    </row>
    <row r="37" spans="1:3" x14ac:dyDescent="0.25">
      <c r="A37" s="59" t="s">
        <v>34</v>
      </c>
      <c r="B37" s="58">
        <f>SUM(B38:B46)</f>
        <v>1500000</v>
      </c>
      <c r="C37" s="58">
        <f>SUM(C38:C46)</f>
        <v>11265300</v>
      </c>
    </row>
    <row r="38" spans="1:3" x14ac:dyDescent="0.25">
      <c r="A38" s="61" t="s">
        <v>35</v>
      </c>
      <c r="B38" s="62">
        <v>1500000</v>
      </c>
      <c r="C38" s="63">
        <v>3599050</v>
      </c>
    </row>
    <row r="39" spans="1:3" x14ac:dyDescent="0.25">
      <c r="A39" s="61" t="s">
        <v>36</v>
      </c>
      <c r="B39" s="62">
        <v>0</v>
      </c>
      <c r="C39" s="65">
        <v>480500</v>
      </c>
    </row>
    <row r="40" spans="1:3" x14ac:dyDescent="0.25">
      <c r="A40" s="61" t="s">
        <v>37</v>
      </c>
      <c r="B40" s="62">
        <v>0</v>
      </c>
      <c r="C40" s="62">
        <v>0</v>
      </c>
    </row>
    <row r="41" spans="1:3" x14ac:dyDescent="0.25">
      <c r="A41" s="61" t="s">
        <v>38</v>
      </c>
      <c r="B41" s="62">
        <v>0</v>
      </c>
      <c r="C41" s="65">
        <v>5257000</v>
      </c>
    </row>
    <row r="42" spans="1:3" x14ac:dyDescent="0.25">
      <c r="A42" s="61" t="s">
        <v>39</v>
      </c>
      <c r="B42" s="62">
        <v>0</v>
      </c>
      <c r="C42" s="63">
        <v>1843150</v>
      </c>
    </row>
    <row r="43" spans="1:3" x14ac:dyDescent="0.25">
      <c r="A43" s="61" t="s">
        <v>40</v>
      </c>
      <c r="B43" s="62">
        <v>0</v>
      </c>
      <c r="C43" s="65">
        <v>85600</v>
      </c>
    </row>
    <row r="44" spans="1:3" x14ac:dyDescent="0.25">
      <c r="A44" s="61" t="s">
        <v>41</v>
      </c>
      <c r="B44" s="62">
        <v>0</v>
      </c>
      <c r="C44" s="62">
        <v>0</v>
      </c>
    </row>
    <row r="45" spans="1:3" x14ac:dyDescent="0.25">
      <c r="A45" s="61" t="s">
        <v>42</v>
      </c>
      <c r="B45" s="62">
        <v>0</v>
      </c>
      <c r="C45" s="62">
        <v>0</v>
      </c>
    </row>
    <row r="46" spans="1:3" x14ac:dyDescent="0.25">
      <c r="A46" s="61" t="s">
        <v>43</v>
      </c>
      <c r="B46" s="62"/>
      <c r="C46" s="65"/>
    </row>
    <row r="47" spans="1:3" ht="16.5" thickBot="1" x14ac:dyDescent="0.3">
      <c r="A47" s="66" t="s">
        <v>44</v>
      </c>
      <c r="B47" s="67">
        <f>+B11+B17+B27+B37</f>
        <v>653027387</v>
      </c>
      <c r="C47" s="68">
        <f>+C11+C17+C27+C37</f>
        <v>632476644</v>
      </c>
    </row>
    <row r="48" spans="1:3" ht="16.5" thickTop="1" x14ac:dyDescent="0.25">
      <c r="A48" s="69"/>
      <c r="B48" s="70"/>
      <c r="C48" s="71"/>
    </row>
    <row r="49" spans="1:3" x14ac:dyDescent="0.25">
      <c r="A49" s="72" t="s">
        <v>71</v>
      </c>
      <c r="B49" s="73"/>
      <c r="C49" s="74"/>
    </row>
    <row r="50" spans="1:3" ht="30.75" customHeight="1" x14ac:dyDescent="0.25">
      <c r="A50" s="75" t="s">
        <v>72</v>
      </c>
      <c r="B50" s="76"/>
      <c r="C50" s="77"/>
    </row>
    <row r="51" spans="1:3" x14ac:dyDescent="0.25">
      <c r="A51" s="69"/>
      <c r="B51" s="70"/>
      <c r="C51" s="71"/>
    </row>
    <row r="52" spans="1:3" x14ac:dyDescent="0.25">
      <c r="A52" s="69"/>
      <c r="B52" s="70"/>
      <c r="C52" s="71"/>
    </row>
    <row r="53" spans="1:3" ht="26.25" customHeight="1" x14ac:dyDescent="0.25">
      <c r="A53" s="69"/>
      <c r="B53" s="70"/>
      <c r="C53" s="71"/>
    </row>
    <row r="54" spans="1:3" ht="33.75" customHeight="1" x14ac:dyDescent="0.25">
      <c r="A54" s="69" t="s">
        <v>45</v>
      </c>
      <c r="B54" s="70"/>
      <c r="C54" s="71"/>
    </row>
    <row r="55" spans="1:3" x14ac:dyDescent="0.25">
      <c r="A55" s="78" t="s">
        <v>62</v>
      </c>
      <c r="B55" s="70"/>
      <c r="C55" s="71"/>
    </row>
    <row r="56" spans="1:3" x14ac:dyDescent="0.25">
      <c r="A56" s="79" t="s">
        <v>63</v>
      </c>
      <c r="B56" s="70"/>
      <c r="C56" s="71"/>
    </row>
    <row r="57" spans="1:3" x14ac:dyDescent="0.25">
      <c r="A57" s="69"/>
      <c r="B57" s="70"/>
      <c r="C57" s="71"/>
    </row>
  </sheetData>
  <mergeCells count="11">
    <mergeCell ref="A49:C49"/>
    <mergeCell ref="A50:C50"/>
    <mergeCell ref="A1:C1"/>
    <mergeCell ref="A2:C2"/>
    <mergeCell ref="A3:C3"/>
    <mergeCell ref="A5:C5"/>
    <mergeCell ref="A6:C6"/>
    <mergeCell ref="A8:A9"/>
    <mergeCell ref="B8:B9"/>
    <mergeCell ref="C8:C9"/>
    <mergeCell ref="A4:C4"/>
  </mergeCells>
  <pageMargins left="0.7" right="0.7" top="0.75" bottom="0.75" header="0.3" footer="0.3"/>
  <pageSetup paperSize="9" scale="7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tabSelected="1" topLeftCell="A14" zoomScaleNormal="100" workbookViewId="0">
      <selection activeCell="C17" sqref="C17"/>
    </sheetView>
  </sheetViews>
  <sheetFormatPr baseColWidth="10" defaultColWidth="38.28515625" defaultRowHeight="12.75" x14ac:dyDescent="0.2"/>
  <cols>
    <col min="1" max="1" width="33.7109375" style="8" customWidth="1"/>
    <col min="2" max="2" width="16" style="8" customWidth="1"/>
    <col min="3" max="3" width="15.140625" style="10" customWidth="1"/>
    <col min="4" max="4" width="12.28515625" style="11" customWidth="1"/>
    <col min="5" max="5" width="12" style="12" customWidth="1"/>
    <col min="6" max="6" width="11.7109375" style="11" customWidth="1"/>
    <col min="7" max="8" width="11.7109375" style="13" customWidth="1"/>
    <col min="9" max="9" width="11.85546875" style="13" customWidth="1"/>
    <col min="10" max="10" width="12.5703125" style="13" customWidth="1"/>
    <col min="11" max="11" width="11.85546875" style="13" customWidth="1"/>
    <col min="12" max="13" width="11.7109375" style="13" customWidth="1"/>
    <col min="14" max="15" width="11.85546875" style="13" customWidth="1"/>
    <col min="16" max="16" width="14.42578125" style="11" customWidth="1"/>
    <col min="17" max="17" width="38.28515625" style="14"/>
    <col min="18" max="18" width="38.28515625" style="15"/>
    <col min="19" max="19" width="38.28515625" style="16"/>
    <col min="20" max="16384" width="38.28515625" style="8"/>
  </cols>
  <sheetData>
    <row r="1" spans="1:19" ht="2.25" hidden="1" customHeight="1" x14ac:dyDescent="0.2"/>
    <row r="2" spans="1:19" hidden="1" x14ac:dyDescent="0.2"/>
    <row r="3" spans="1:19" ht="28.5" customHeight="1" x14ac:dyDescent="0.2">
      <c r="A3" s="80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19" ht="21" customHeight="1" x14ac:dyDescent="0.2">
      <c r="A4" s="80" t="s">
        <v>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</row>
    <row r="5" spans="1:19" x14ac:dyDescent="0.2">
      <c r="A5" s="82" t="s">
        <v>2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</row>
    <row r="6" spans="1:19" ht="15.75" customHeight="1" x14ac:dyDescent="0.2">
      <c r="A6" s="80">
        <v>2022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1:19" ht="15.75" customHeight="1" x14ac:dyDescent="0.2">
      <c r="A7" s="81" t="s">
        <v>46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</row>
    <row r="8" spans="1:19" ht="15.75" customHeight="1" x14ac:dyDescent="0.2">
      <c r="A8" s="81" t="s">
        <v>3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</row>
    <row r="9" spans="1:19" ht="4.5" customHeight="1" x14ac:dyDescent="0.2">
      <c r="A9" s="41"/>
      <c r="B9" s="41"/>
      <c r="C9" s="84"/>
      <c r="D9" s="85"/>
      <c r="E9" s="86"/>
      <c r="F9" s="85"/>
      <c r="G9" s="87"/>
      <c r="H9" s="87"/>
      <c r="I9" s="87"/>
      <c r="J9" s="87"/>
      <c r="K9" s="87"/>
      <c r="L9" s="87"/>
      <c r="M9" s="87"/>
      <c r="N9" s="87"/>
      <c r="O9" s="87"/>
      <c r="P9" s="85"/>
    </row>
    <row r="10" spans="1:19" ht="25.5" customHeight="1" x14ac:dyDescent="0.2">
      <c r="A10" s="106" t="s">
        <v>4</v>
      </c>
      <c r="B10" s="107" t="s">
        <v>5</v>
      </c>
      <c r="C10" s="107" t="s">
        <v>6</v>
      </c>
      <c r="D10" s="108" t="s">
        <v>47</v>
      </c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</row>
    <row r="11" spans="1:19" x14ac:dyDescent="0.2">
      <c r="A11" s="106"/>
      <c r="B11" s="107"/>
      <c r="C11" s="107"/>
      <c r="D11" s="109" t="s">
        <v>48</v>
      </c>
      <c r="E11" s="109" t="s">
        <v>49</v>
      </c>
      <c r="F11" s="109" t="s">
        <v>50</v>
      </c>
      <c r="G11" s="110" t="s">
        <v>51</v>
      </c>
      <c r="H11" s="110" t="s">
        <v>52</v>
      </c>
      <c r="I11" s="110" t="s">
        <v>53</v>
      </c>
      <c r="J11" s="110" t="s">
        <v>54</v>
      </c>
      <c r="K11" s="110" t="s">
        <v>55</v>
      </c>
      <c r="L11" s="110" t="s">
        <v>56</v>
      </c>
      <c r="M11" s="110" t="s">
        <v>57</v>
      </c>
      <c r="N11" s="110" t="s">
        <v>58</v>
      </c>
      <c r="O11" s="110" t="s">
        <v>59</v>
      </c>
      <c r="P11" s="109" t="s">
        <v>60</v>
      </c>
    </row>
    <row r="12" spans="1:19" x14ac:dyDescent="0.2">
      <c r="A12" s="33" t="s">
        <v>7</v>
      </c>
      <c r="B12" s="111">
        <f>B13+B19+B29+B39</f>
        <v>653027387</v>
      </c>
      <c r="C12" s="111">
        <f>C13+C19+C29+C39</f>
        <v>632476644</v>
      </c>
      <c r="D12" s="111">
        <f t="shared" ref="D12:O12" si="0">D13+D19+D29+D39</f>
        <v>34794719.310000002</v>
      </c>
      <c r="E12" s="112">
        <f t="shared" si="0"/>
        <v>35874710.159999996</v>
      </c>
      <c r="F12" s="111">
        <f t="shared" si="0"/>
        <v>38863685.929999992</v>
      </c>
      <c r="G12" s="111">
        <f t="shared" si="0"/>
        <v>40904290.339999996</v>
      </c>
      <c r="H12" s="111">
        <f t="shared" si="0"/>
        <v>39574826.699999996</v>
      </c>
      <c r="I12" s="111">
        <f>I13+I19+I29+I39</f>
        <v>42560642.419999994</v>
      </c>
      <c r="J12" s="111">
        <f>J13+J19+J29+J39</f>
        <v>43594456.18</v>
      </c>
      <c r="K12" s="111">
        <f>K13+K19+K29+K39</f>
        <v>49879785.900000006</v>
      </c>
      <c r="L12" s="111">
        <f t="shared" si="0"/>
        <v>43731536.530000001</v>
      </c>
      <c r="M12" s="111">
        <f t="shared" si="0"/>
        <v>67396069.649999991</v>
      </c>
      <c r="N12" s="111">
        <f>N13+N19+N29+N39</f>
        <v>77984085.019999996</v>
      </c>
      <c r="O12" s="111">
        <f t="shared" si="0"/>
        <v>96574603.439999998</v>
      </c>
      <c r="P12" s="111">
        <f>P13+P19+P29+P39</f>
        <v>611733411.58000004</v>
      </c>
      <c r="Q12" s="17"/>
      <c r="R12" s="18"/>
    </row>
    <row r="13" spans="1:19" x14ac:dyDescent="0.2">
      <c r="A13" s="35" t="s">
        <v>8</v>
      </c>
      <c r="B13" s="111">
        <f t="shared" ref="B13:F13" si="1">SUM(B14:B18)</f>
        <v>546239387</v>
      </c>
      <c r="C13" s="113">
        <f t="shared" si="1"/>
        <v>546239387</v>
      </c>
      <c r="D13" s="34">
        <f t="shared" si="1"/>
        <v>33315143.359999999</v>
      </c>
      <c r="E13" s="114">
        <f t="shared" si="1"/>
        <v>33271333.159999996</v>
      </c>
      <c r="F13" s="34">
        <f t="shared" si="1"/>
        <v>35550234.599999994</v>
      </c>
      <c r="G13" s="34">
        <f>SUM(G14:G18)</f>
        <v>35035786.769999996</v>
      </c>
      <c r="H13" s="111">
        <f>SUM(H14:H18)</f>
        <v>35008102.299999997</v>
      </c>
      <c r="I13" s="111">
        <f>SUM(I14:I18)</f>
        <v>37910525.449999996</v>
      </c>
      <c r="J13" s="111">
        <f>SUM(J14:J18)</f>
        <v>37907329.549999997</v>
      </c>
      <c r="K13" s="111">
        <f>K14+K15+K18</f>
        <v>44475928.640000001</v>
      </c>
      <c r="L13" s="111">
        <f t="shared" ref="L13:N13" si="2">SUM(L14:L18)</f>
        <v>39073135.079999998</v>
      </c>
      <c r="M13" s="111">
        <f>SUM(M14:M18)</f>
        <v>62815575.509999998</v>
      </c>
      <c r="N13" s="111">
        <f t="shared" si="2"/>
        <v>71986709.409999996</v>
      </c>
      <c r="O13" s="111">
        <f>SUM(O14:O18)</f>
        <v>71706802.549999997</v>
      </c>
      <c r="P13" s="34">
        <f>SUM(P14:P18)</f>
        <v>538056606.38</v>
      </c>
      <c r="Q13" s="19"/>
      <c r="R13" s="20"/>
      <c r="S13" s="21"/>
    </row>
    <row r="14" spans="1:19" x14ac:dyDescent="0.2">
      <c r="A14" s="36" t="s">
        <v>9</v>
      </c>
      <c r="B14" s="89">
        <v>468231749</v>
      </c>
      <c r="C14" s="38">
        <v>416302205.81999999</v>
      </c>
      <c r="D14" s="90">
        <v>28807738.509999998</v>
      </c>
      <c r="E14" s="91">
        <v>28769738.509999998</v>
      </c>
      <c r="F14" s="90">
        <v>30584630.639999997</v>
      </c>
      <c r="G14" s="92">
        <v>30213988.509999998</v>
      </c>
      <c r="H14" s="93">
        <f>26467542.58+3587250+30000+105135.33</f>
        <v>30189927.909999996</v>
      </c>
      <c r="I14" s="92">
        <f>27104042.58+50000+4660750+254000+55000+105135.33+491462.85</f>
        <v>32720390.759999998</v>
      </c>
      <c r="J14" s="88">
        <v>32643927.91</v>
      </c>
      <c r="K14" s="92">
        <v>33491488.25</v>
      </c>
      <c r="L14" s="92">
        <v>33572864.109999999</v>
      </c>
      <c r="M14" s="92">
        <v>33452280.780000001</v>
      </c>
      <c r="N14" s="92">
        <v>66278228.600000001</v>
      </c>
      <c r="O14" s="92">
        <v>34788726.390000001</v>
      </c>
      <c r="P14" s="90">
        <f>SUM(D14:O14)</f>
        <v>415513930.88</v>
      </c>
      <c r="Q14" s="22"/>
      <c r="R14" s="23"/>
      <c r="S14" s="21"/>
    </row>
    <row r="15" spans="1:19" x14ac:dyDescent="0.2">
      <c r="A15" s="36" t="s">
        <v>10</v>
      </c>
      <c r="B15" s="89">
        <v>12552834</v>
      </c>
      <c r="C15" s="38">
        <v>64911123.539999999</v>
      </c>
      <c r="D15" s="90">
        <v>122500</v>
      </c>
      <c r="E15" s="91">
        <v>122500</v>
      </c>
      <c r="F15" s="90">
        <v>319500</v>
      </c>
      <c r="G15" s="92">
        <v>221000</v>
      </c>
      <c r="H15" s="93">
        <v>221000</v>
      </c>
      <c r="I15" s="92">
        <f>286000</f>
        <v>286000</v>
      </c>
      <c r="J15" s="88">
        <v>295000</v>
      </c>
      <c r="K15" s="92">
        <v>5922097.9400000004</v>
      </c>
      <c r="L15" s="92">
        <v>390000</v>
      </c>
      <c r="M15" s="92">
        <v>24264069.609999999</v>
      </c>
      <c r="N15" s="92">
        <v>480000</v>
      </c>
      <c r="O15" s="92">
        <v>31717228.559999999</v>
      </c>
      <c r="P15" s="90">
        <f t="shared" ref="P15:P18" si="3">SUM(D15:O15)</f>
        <v>64360896.109999999</v>
      </c>
      <c r="Q15" s="22"/>
      <c r="R15" s="23"/>
      <c r="S15" s="21"/>
    </row>
    <row r="16" spans="1:19" x14ac:dyDescent="0.2">
      <c r="A16" s="36" t="s">
        <v>11</v>
      </c>
      <c r="B16" s="89">
        <v>360000</v>
      </c>
      <c r="C16" s="38">
        <v>360000</v>
      </c>
      <c r="D16" s="90">
        <v>0</v>
      </c>
      <c r="E16" s="91">
        <v>0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90">
        <v>7500.8</v>
      </c>
      <c r="N16" s="90">
        <v>0</v>
      </c>
      <c r="O16" s="90">
        <v>0</v>
      </c>
      <c r="P16" s="90">
        <f>SUM(D16:O16)</f>
        <v>7500.8</v>
      </c>
      <c r="Q16" s="22"/>
      <c r="R16" s="23"/>
      <c r="S16" s="21"/>
    </row>
    <row r="17" spans="1:19" x14ac:dyDescent="0.2">
      <c r="A17" s="36" t="s">
        <v>12</v>
      </c>
      <c r="B17" s="89">
        <v>0</v>
      </c>
      <c r="C17" s="37">
        <v>0</v>
      </c>
      <c r="D17" s="90">
        <v>0</v>
      </c>
      <c r="E17" s="91">
        <v>0</v>
      </c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90">
        <v>0</v>
      </c>
      <c r="N17" s="90">
        <v>0</v>
      </c>
      <c r="O17" s="90">
        <v>0</v>
      </c>
      <c r="P17" s="90">
        <f t="shared" si="3"/>
        <v>0</v>
      </c>
      <c r="Q17" s="22"/>
      <c r="R17" s="23"/>
      <c r="S17" s="21"/>
    </row>
    <row r="18" spans="1:19" x14ac:dyDescent="0.2">
      <c r="A18" s="36" t="s">
        <v>13</v>
      </c>
      <c r="B18" s="89">
        <v>65094804</v>
      </c>
      <c r="C18" s="38">
        <v>64666057.640000001</v>
      </c>
      <c r="D18" s="90">
        <v>4384904.8499999996</v>
      </c>
      <c r="E18" s="91">
        <v>4379094.6500000004</v>
      </c>
      <c r="F18" s="90">
        <v>4646103.959999999</v>
      </c>
      <c r="G18" s="92">
        <v>4600798.2600000007</v>
      </c>
      <c r="H18" s="93">
        <f>2139234.39+2143484.89+314455.11</f>
        <v>4597174.3900000006</v>
      </c>
      <c r="I18" s="92">
        <f>2280963.49+2288253.89+334917.31</f>
        <v>4904134.6900000004</v>
      </c>
      <c r="J18" s="88">
        <v>4968401.6399999997</v>
      </c>
      <c r="K18" s="92">
        <v>5062342.45</v>
      </c>
      <c r="L18" s="92">
        <v>5110270.97</v>
      </c>
      <c r="M18" s="92">
        <v>5091724.32</v>
      </c>
      <c r="N18" s="92">
        <v>5228480.8099999996</v>
      </c>
      <c r="O18" s="92">
        <v>5200847.5999999996</v>
      </c>
      <c r="P18" s="90">
        <f t="shared" si="3"/>
        <v>58174278.590000004</v>
      </c>
      <c r="Q18" s="22"/>
      <c r="R18" s="23"/>
      <c r="S18" s="21"/>
    </row>
    <row r="19" spans="1:19" s="25" customFormat="1" x14ac:dyDescent="0.2">
      <c r="A19" s="35" t="s">
        <v>14</v>
      </c>
      <c r="B19" s="111">
        <f>SUM(B20:B28)</f>
        <v>91453000</v>
      </c>
      <c r="C19" s="113">
        <f>SUM(C20:C28)</f>
        <v>59217157</v>
      </c>
      <c r="D19" s="34">
        <f t="shared" ref="D19:O19" si="4">SUM(D20:D28)</f>
        <v>1254075.95</v>
      </c>
      <c r="E19" s="114">
        <f t="shared" si="4"/>
        <v>2377877</v>
      </c>
      <c r="F19" s="34">
        <f>SUM(F20:F28)</f>
        <v>2542951.33</v>
      </c>
      <c r="G19" s="34">
        <f>SUM(G20:G28)</f>
        <v>5648003.5700000003</v>
      </c>
      <c r="H19" s="111">
        <f t="shared" si="4"/>
        <v>4233416.3999999994</v>
      </c>
      <c r="I19" s="111">
        <f>SUM(I20:I28)</f>
        <v>3835052.92</v>
      </c>
      <c r="J19" s="111">
        <f>SUM(J20:J28)</f>
        <v>2289854.6800000002</v>
      </c>
      <c r="K19" s="111">
        <f>SUM(K20:K28)</f>
        <v>4931641.57</v>
      </c>
      <c r="L19" s="111">
        <f>SUM(L20:L28)</f>
        <v>4085872.27</v>
      </c>
      <c r="M19" s="111">
        <f>SUM(M20:M28)</f>
        <v>4206501.62</v>
      </c>
      <c r="N19" s="111">
        <f t="shared" si="4"/>
        <v>3832195.26</v>
      </c>
      <c r="O19" s="111">
        <f t="shared" si="4"/>
        <v>12438912.379999999</v>
      </c>
      <c r="P19" s="34">
        <f>SUM(P20:P28)</f>
        <v>51676354.950000003</v>
      </c>
      <c r="Q19" s="19"/>
      <c r="R19" s="20"/>
      <c r="S19" s="24"/>
    </row>
    <row r="20" spans="1:19" s="16" customFormat="1" x14ac:dyDescent="0.2">
      <c r="A20" s="96" t="s">
        <v>15</v>
      </c>
      <c r="B20" s="97">
        <v>38903000</v>
      </c>
      <c r="C20" s="39">
        <v>34403000</v>
      </c>
      <c r="D20" s="98">
        <v>1009222.54</v>
      </c>
      <c r="E20" s="99">
        <v>2050845.1199999999</v>
      </c>
      <c r="F20" s="98">
        <v>2344299.14</v>
      </c>
      <c r="G20" s="95">
        <v>4229555.16</v>
      </c>
      <c r="H20" s="95">
        <f>310892.34+2767373.73+53902.4+17494</f>
        <v>3149662.4699999997</v>
      </c>
      <c r="I20" s="95">
        <f>298973.64+2709148.43+53902.4+16452</f>
        <v>3078476.47</v>
      </c>
      <c r="J20" s="94">
        <v>1204090.23</v>
      </c>
      <c r="K20" s="95">
        <v>4414346.3600000003</v>
      </c>
      <c r="L20" s="95">
        <v>2852492.1</v>
      </c>
      <c r="M20" s="95">
        <v>2581796.4300000002</v>
      </c>
      <c r="N20" s="95">
        <v>3170496.59</v>
      </c>
      <c r="O20" s="95">
        <v>2867609.73</v>
      </c>
      <c r="P20" s="98">
        <f>SUM(D20:O20)</f>
        <v>32952892.34</v>
      </c>
      <c r="Q20" s="22"/>
      <c r="R20" s="23"/>
      <c r="S20" s="21"/>
    </row>
    <row r="21" spans="1:19" s="16" customFormat="1" x14ac:dyDescent="0.2">
      <c r="A21" s="96" t="s">
        <v>16</v>
      </c>
      <c r="B21" s="97"/>
      <c r="C21" s="39">
        <v>1390031</v>
      </c>
      <c r="D21" s="98"/>
      <c r="E21" s="99"/>
      <c r="F21" s="98"/>
      <c r="G21" s="95"/>
      <c r="H21" s="100">
        <v>10360.4</v>
      </c>
      <c r="I21" s="95">
        <v>37517.82</v>
      </c>
      <c r="J21" s="94">
        <v>15930</v>
      </c>
      <c r="K21" s="95"/>
      <c r="L21" s="95">
        <v>132254.39999999999</v>
      </c>
      <c r="M21" s="95">
        <v>19805.12</v>
      </c>
      <c r="N21" s="95"/>
      <c r="O21" s="95">
        <v>1025558.9</v>
      </c>
      <c r="P21" s="98">
        <f>SUM(D21:O21)</f>
        <v>1241426.6400000001</v>
      </c>
      <c r="Q21" s="22"/>
      <c r="R21" s="23"/>
      <c r="S21" s="21"/>
    </row>
    <row r="22" spans="1:19" s="16" customFormat="1" x14ac:dyDescent="0.2">
      <c r="A22" s="96" t="s">
        <v>17</v>
      </c>
      <c r="B22" s="97">
        <v>2000000</v>
      </c>
      <c r="C22" s="39">
        <v>1000000</v>
      </c>
      <c r="D22" s="98"/>
      <c r="E22" s="99"/>
      <c r="F22" s="98"/>
      <c r="G22" s="101"/>
      <c r="H22" s="100">
        <v>88600</v>
      </c>
      <c r="I22" s="95"/>
      <c r="J22" s="94"/>
      <c r="K22" s="95"/>
      <c r="L22" s="95"/>
      <c r="M22" s="95">
        <v>460900</v>
      </c>
      <c r="N22" s="95"/>
      <c r="O22" s="95">
        <v>56050</v>
      </c>
      <c r="P22" s="98">
        <f t="shared" ref="P22:P48" si="5">SUM(D22:O22)</f>
        <v>605550</v>
      </c>
      <c r="Q22" s="22"/>
      <c r="R22" s="23"/>
      <c r="S22" s="21"/>
    </row>
    <row r="23" spans="1:19" s="16" customFormat="1" x14ac:dyDescent="0.2">
      <c r="A23" s="96" t="s">
        <v>18</v>
      </c>
      <c r="B23" s="97">
        <v>1000000</v>
      </c>
      <c r="C23" s="39">
        <v>458157</v>
      </c>
      <c r="D23" s="98"/>
      <c r="E23" s="99"/>
      <c r="F23" s="98"/>
      <c r="G23" s="95"/>
      <c r="H23" s="100"/>
      <c r="I23" s="95"/>
      <c r="J23" s="94"/>
      <c r="K23" s="95"/>
      <c r="L23" s="95">
        <v>75652</v>
      </c>
      <c r="M23" s="95"/>
      <c r="N23" s="95"/>
      <c r="O23" s="95"/>
      <c r="P23" s="98">
        <f t="shared" si="5"/>
        <v>75652</v>
      </c>
      <c r="Q23" s="22"/>
      <c r="R23" s="23"/>
      <c r="S23" s="21"/>
    </row>
    <row r="24" spans="1:19" s="16" customFormat="1" x14ac:dyDescent="0.2">
      <c r="A24" s="96" t="s">
        <v>19</v>
      </c>
      <c r="B24" s="97">
        <v>900000</v>
      </c>
      <c r="C24" s="39">
        <v>1781800</v>
      </c>
      <c r="D24" s="98">
        <v>0</v>
      </c>
      <c r="E24" s="99">
        <v>129800</v>
      </c>
      <c r="F24" s="95">
        <v>0</v>
      </c>
      <c r="G24" s="95">
        <v>129800</v>
      </c>
      <c r="H24" s="95"/>
      <c r="I24" s="100">
        <v>129800</v>
      </c>
      <c r="J24" s="94">
        <v>64900</v>
      </c>
      <c r="K24" s="95">
        <v>64900</v>
      </c>
      <c r="L24" s="95">
        <v>22420</v>
      </c>
      <c r="M24" s="95"/>
      <c r="N24" s="95">
        <v>93316</v>
      </c>
      <c r="O24" s="95">
        <v>979400</v>
      </c>
      <c r="P24" s="98">
        <f t="shared" si="5"/>
        <v>1614336</v>
      </c>
      <c r="Q24" s="22"/>
      <c r="R24" s="23"/>
      <c r="S24" s="21"/>
    </row>
    <row r="25" spans="1:19" x14ac:dyDescent="0.2">
      <c r="A25" s="36" t="s">
        <v>20</v>
      </c>
      <c r="B25" s="89">
        <v>4000000</v>
      </c>
      <c r="C25" s="38">
        <v>4052000</v>
      </c>
      <c r="D25" s="90">
        <v>244853.41</v>
      </c>
      <c r="E25" s="91">
        <v>197231.88</v>
      </c>
      <c r="F25" s="92">
        <v>198652.19</v>
      </c>
      <c r="G25" s="92">
        <v>188648.41</v>
      </c>
      <c r="H25" s="93">
        <v>328725.33</v>
      </c>
      <c r="I25" s="93">
        <v>339258.63</v>
      </c>
      <c r="J25" s="94">
        <v>311658.59999999998</v>
      </c>
      <c r="K25" s="92">
        <v>312452.21000000002</v>
      </c>
      <c r="L25" s="92">
        <v>303053.96000000002</v>
      </c>
      <c r="M25" s="92">
        <v>290974.45</v>
      </c>
      <c r="N25" s="92">
        <v>313414.17</v>
      </c>
      <c r="O25" s="92">
        <v>519910.95</v>
      </c>
      <c r="P25" s="90">
        <f t="shared" si="5"/>
        <v>3548834.1900000004</v>
      </c>
      <c r="Q25" s="22"/>
      <c r="R25" s="23"/>
      <c r="S25" s="21"/>
    </row>
    <row r="26" spans="1:19" x14ac:dyDescent="0.2">
      <c r="A26" s="36" t="s">
        <v>21</v>
      </c>
      <c r="B26" s="89">
        <v>32750000</v>
      </c>
      <c r="C26" s="38">
        <v>4404669</v>
      </c>
      <c r="D26" s="90"/>
      <c r="E26" s="91"/>
      <c r="F26" s="90"/>
      <c r="G26" s="92"/>
      <c r="H26" s="92"/>
      <c r="I26" s="92"/>
      <c r="J26" s="94"/>
      <c r="K26" s="92">
        <v>73981</v>
      </c>
      <c r="L26" s="92"/>
      <c r="M26" s="92"/>
      <c r="N26" s="92"/>
      <c r="O26" s="92">
        <v>1080172</v>
      </c>
      <c r="P26" s="90">
        <f t="shared" si="5"/>
        <v>1154153</v>
      </c>
      <c r="Q26" s="22"/>
      <c r="R26" s="23"/>
      <c r="S26" s="21"/>
    </row>
    <row r="27" spans="1:19" x14ac:dyDescent="0.2">
      <c r="A27" s="36" t="s">
        <v>22</v>
      </c>
      <c r="B27" s="89">
        <v>8700000</v>
      </c>
      <c r="C27" s="38">
        <v>8777700</v>
      </c>
      <c r="D27" s="90"/>
      <c r="E27" s="91"/>
      <c r="F27" s="90"/>
      <c r="G27" s="92">
        <v>1100000</v>
      </c>
      <c r="H27" s="93">
        <v>448423.6</v>
      </c>
      <c r="I27" s="93">
        <v>250000</v>
      </c>
      <c r="J27" s="102">
        <v>386122.18</v>
      </c>
      <c r="K27" s="92">
        <v>65962</v>
      </c>
      <c r="L27" s="92">
        <v>699999.81</v>
      </c>
      <c r="M27" s="92">
        <v>423600.02</v>
      </c>
      <c r="N27" s="92"/>
      <c r="O27" s="92">
        <v>4234059.9400000004</v>
      </c>
      <c r="P27" s="90">
        <f t="shared" si="5"/>
        <v>7608167.5500000007</v>
      </c>
      <c r="Q27" s="22"/>
      <c r="R27" s="23"/>
      <c r="S27" s="21"/>
    </row>
    <row r="28" spans="1:19" x14ac:dyDescent="0.2">
      <c r="A28" s="36" t="s">
        <v>23</v>
      </c>
      <c r="B28" s="89">
        <v>3200000</v>
      </c>
      <c r="C28" s="38">
        <v>2949800</v>
      </c>
      <c r="D28" s="90"/>
      <c r="E28" s="91"/>
      <c r="F28" s="90"/>
      <c r="G28" s="92"/>
      <c r="H28" s="93">
        <v>207644.6</v>
      </c>
      <c r="I28" s="92"/>
      <c r="J28" s="38">
        <v>307153.67</v>
      </c>
      <c r="K28" s="92"/>
      <c r="L28" s="92"/>
      <c r="M28" s="92">
        <v>429425.6</v>
      </c>
      <c r="N28" s="92">
        <v>254968.5</v>
      </c>
      <c r="O28" s="92">
        <v>1676150.86</v>
      </c>
      <c r="P28" s="90">
        <f t="shared" si="5"/>
        <v>2875343.2300000004</v>
      </c>
      <c r="Q28" s="22"/>
      <c r="R28" s="23"/>
      <c r="S28" s="21"/>
    </row>
    <row r="29" spans="1:19" s="25" customFormat="1" x14ac:dyDescent="0.2">
      <c r="A29" s="35" t="s">
        <v>24</v>
      </c>
      <c r="B29" s="111">
        <f>SUM(B30:B38)</f>
        <v>13835000</v>
      </c>
      <c r="C29" s="113">
        <f>SUM(C30:C38)</f>
        <v>15754800</v>
      </c>
      <c r="D29" s="111">
        <f t="shared" ref="D29:O29" si="6">SUM(D30:D38)</f>
        <v>225500</v>
      </c>
      <c r="E29" s="112">
        <f t="shared" si="6"/>
        <v>225500</v>
      </c>
      <c r="F29" s="111">
        <f t="shared" si="6"/>
        <v>770500</v>
      </c>
      <c r="G29" s="111">
        <f>SUM(G30:G38)</f>
        <v>220500</v>
      </c>
      <c r="H29" s="111">
        <f t="shared" si="6"/>
        <v>333308</v>
      </c>
      <c r="I29" s="111">
        <f>SUM(I30:I38)</f>
        <v>655120.56999999995</v>
      </c>
      <c r="J29" s="111">
        <f>SUM(J30:J38)</f>
        <v>2307618.8899999997</v>
      </c>
      <c r="K29" s="111">
        <f t="shared" si="6"/>
        <v>369428.88</v>
      </c>
      <c r="L29" s="111">
        <f t="shared" si="6"/>
        <v>572529.17999999993</v>
      </c>
      <c r="M29" s="111">
        <f t="shared" si="6"/>
        <v>373992.52</v>
      </c>
      <c r="N29" s="111">
        <f t="shared" si="6"/>
        <v>1999534.2799999998</v>
      </c>
      <c r="O29" s="111">
        <f t="shared" si="6"/>
        <v>4486919.25</v>
      </c>
      <c r="P29" s="34">
        <f>SUM(P30:P38)</f>
        <v>12540451.57</v>
      </c>
      <c r="Q29" s="19"/>
      <c r="R29" s="20"/>
      <c r="S29" s="24"/>
    </row>
    <row r="30" spans="1:19" x14ac:dyDescent="0.2">
      <c r="A30" s="36" t="s">
        <v>25</v>
      </c>
      <c r="B30" s="89">
        <v>1000000</v>
      </c>
      <c r="C30" s="38">
        <v>1197950</v>
      </c>
      <c r="D30" s="90"/>
      <c r="E30" s="91"/>
      <c r="F30" s="90"/>
      <c r="G30" s="92"/>
      <c r="H30" s="92"/>
      <c r="I30" s="93">
        <v>124999.99</v>
      </c>
      <c r="J30" s="103"/>
      <c r="K30" s="92"/>
      <c r="L30" s="92"/>
      <c r="M30" s="92">
        <v>199359.08</v>
      </c>
      <c r="N30" s="92">
        <v>40120</v>
      </c>
      <c r="O30" s="92">
        <v>87620</v>
      </c>
      <c r="P30" s="90">
        <f t="shared" si="5"/>
        <v>452099.07</v>
      </c>
      <c r="Q30" s="22"/>
      <c r="R30" s="23"/>
      <c r="S30" s="21"/>
    </row>
    <row r="31" spans="1:19" x14ac:dyDescent="0.2">
      <c r="A31" s="36" t="s">
        <v>26</v>
      </c>
      <c r="B31" s="89">
        <v>1200000</v>
      </c>
      <c r="C31" s="38">
        <v>929600</v>
      </c>
      <c r="D31" s="90"/>
      <c r="E31" s="91"/>
      <c r="F31" s="90"/>
      <c r="G31" s="92"/>
      <c r="H31" s="92"/>
      <c r="I31" s="92"/>
      <c r="J31" s="103"/>
      <c r="K31" s="92"/>
      <c r="L31" s="92"/>
      <c r="M31" s="92"/>
      <c r="N31" s="92">
        <v>299999.42</v>
      </c>
      <c r="O31" s="92">
        <v>211871.95</v>
      </c>
      <c r="P31" s="90">
        <f t="shared" si="5"/>
        <v>511871.37</v>
      </c>
      <c r="Q31" s="22"/>
      <c r="R31" s="23"/>
      <c r="S31" s="21"/>
    </row>
    <row r="32" spans="1:19" x14ac:dyDescent="0.2">
      <c r="A32" s="36" t="s">
        <v>27</v>
      </c>
      <c r="B32" s="89">
        <v>500000</v>
      </c>
      <c r="C32" s="38">
        <v>1330000</v>
      </c>
      <c r="D32" s="90"/>
      <c r="E32" s="91"/>
      <c r="F32" s="90"/>
      <c r="G32" s="92"/>
      <c r="H32" s="92"/>
      <c r="I32" s="93">
        <v>4092.24</v>
      </c>
      <c r="J32" s="38">
        <v>534997.84</v>
      </c>
      <c r="K32" s="92"/>
      <c r="L32" s="92"/>
      <c r="M32" s="92"/>
      <c r="N32" s="92"/>
      <c r="O32" s="92">
        <v>702014.8</v>
      </c>
      <c r="P32" s="90">
        <f t="shared" si="5"/>
        <v>1241104.8799999999</v>
      </c>
      <c r="Q32" s="22"/>
      <c r="R32" s="23"/>
      <c r="S32" s="21"/>
    </row>
    <row r="33" spans="1:19" x14ac:dyDescent="0.2">
      <c r="A33" s="36" t="s">
        <v>28</v>
      </c>
      <c r="B33" s="89"/>
      <c r="C33" s="37">
        <v>0</v>
      </c>
      <c r="D33" s="90"/>
      <c r="E33" s="91"/>
      <c r="F33" s="90"/>
      <c r="G33" s="92"/>
      <c r="H33" s="92"/>
      <c r="I33" s="92"/>
      <c r="J33" s="38"/>
      <c r="K33" s="92"/>
      <c r="L33" s="92"/>
      <c r="M33" s="92"/>
      <c r="N33" s="92"/>
      <c r="O33" s="92"/>
      <c r="P33" s="90">
        <f t="shared" si="5"/>
        <v>0</v>
      </c>
      <c r="Q33" s="22"/>
      <c r="R33" s="23"/>
      <c r="S33" s="21"/>
    </row>
    <row r="34" spans="1:19" x14ac:dyDescent="0.2">
      <c r="A34" s="36" t="s">
        <v>29</v>
      </c>
      <c r="B34" s="89"/>
      <c r="C34" s="38">
        <v>12700</v>
      </c>
      <c r="D34" s="90"/>
      <c r="E34" s="91"/>
      <c r="F34" s="90"/>
      <c r="G34" s="92"/>
      <c r="H34" s="92"/>
      <c r="I34" s="92"/>
      <c r="J34" s="38"/>
      <c r="K34" s="92">
        <v>12661.4</v>
      </c>
      <c r="L34" s="92"/>
      <c r="M34" s="92"/>
      <c r="N34" s="92"/>
      <c r="O34" s="92"/>
      <c r="P34" s="90">
        <f t="shared" si="5"/>
        <v>12661.4</v>
      </c>
      <c r="Q34" s="22"/>
      <c r="R34" s="23"/>
      <c r="S34" s="21"/>
    </row>
    <row r="35" spans="1:19" x14ac:dyDescent="0.2">
      <c r="A35" s="36" t="s">
        <v>30</v>
      </c>
      <c r="B35" s="89"/>
      <c r="C35" s="38">
        <v>350100</v>
      </c>
      <c r="D35" s="90"/>
      <c r="E35" s="91"/>
      <c r="F35" s="90"/>
      <c r="G35" s="92"/>
      <c r="H35" s="92"/>
      <c r="I35" s="92">
        <f>17599.7+57454.2</f>
        <v>75053.899999999994</v>
      </c>
      <c r="J35" s="38"/>
      <c r="K35" s="92">
        <v>10551.56</v>
      </c>
      <c r="L35" s="92"/>
      <c r="M35" s="92"/>
      <c r="N35" s="92">
        <v>21812.3</v>
      </c>
      <c r="O35" s="92">
        <v>164601.98000000001</v>
      </c>
      <c r="P35" s="90">
        <f t="shared" si="5"/>
        <v>272019.74</v>
      </c>
      <c r="Q35" s="22"/>
      <c r="R35" s="23"/>
      <c r="S35" s="21"/>
    </row>
    <row r="36" spans="1:19" x14ac:dyDescent="0.2">
      <c r="A36" s="36" t="s">
        <v>31</v>
      </c>
      <c r="B36" s="89">
        <v>5100000</v>
      </c>
      <c r="C36" s="38">
        <v>5806050</v>
      </c>
      <c r="D36" s="90">
        <v>225500</v>
      </c>
      <c r="E36" s="91">
        <v>225500</v>
      </c>
      <c r="F36" s="92">
        <v>770500</v>
      </c>
      <c r="G36" s="93">
        <v>220500</v>
      </c>
      <c r="H36" s="93">
        <v>220500</v>
      </c>
      <c r="I36" s="92">
        <f>214719.71+33378.5</f>
        <v>248098.21</v>
      </c>
      <c r="J36" s="38">
        <v>785500</v>
      </c>
      <c r="K36" s="92">
        <v>45500.17</v>
      </c>
      <c r="L36" s="92">
        <v>156261.71</v>
      </c>
      <c r="M36" s="92">
        <v>164603.44</v>
      </c>
      <c r="N36" s="92">
        <v>1209433.18</v>
      </c>
      <c r="O36" s="92">
        <v>1509735.71</v>
      </c>
      <c r="P36" s="90">
        <f t="shared" si="5"/>
        <v>5781632.4199999999</v>
      </c>
      <c r="Q36" s="22"/>
      <c r="R36" s="23"/>
      <c r="S36" s="21"/>
    </row>
    <row r="37" spans="1:19" x14ac:dyDescent="0.2">
      <c r="A37" s="36" t="s">
        <v>32</v>
      </c>
      <c r="B37" s="89"/>
      <c r="C37" s="38">
        <v>0</v>
      </c>
      <c r="D37" s="90"/>
      <c r="E37" s="91"/>
      <c r="F37" s="90"/>
      <c r="G37" s="92"/>
      <c r="H37" s="92"/>
      <c r="I37" s="92"/>
      <c r="J37" s="38"/>
      <c r="K37" s="92"/>
      <c r="L37" s="92"/>
      <c r="M37" s="92"/>
      <c r="N37" s="92"/>
      <c r="O37" s="92"/>
      <c r="P37" s="90">
        <f t="shared" si="5"/>
        <v>0</v>
      </c>
      <c r="Q37" s="22"/>
      <c r="R37" s="23"/>
      <c r="S37" s="21"/>
    </row>
    <row r="38" spans="1:19" x14ac:dyDescent="0.2">
      <c r="A38" s="36" t="s">
        <v>33</v>
      </c>
      <c r="B38" s="89">
        <v>6035000</v>
      </c>
      <c r="C38" s="38">
        <v>6128400</v>
      </c>
      <c r="D38" s="90"/>
      <c r="E38" s="91"/>
      <c r="F38" s="90"/>
      <c r="G38" s="92"/>
      <c r="H38" s="93">
        <v>112808</v>
      </c>
      <c r="I38" s="93">
        <f>55068.59+147807.64</f>
        <v>202876.23</v>
      </c>
      <c r="J38" s="93">
        <v>987121.05</v>
      </c>
      <c r="K38" s="92">
        <v>300715.75</v>
      </c>
      <c r="L38" s="92">
        <v>416267.47</v>
      </c>
      <c r="M38" s="92">
        <v>10030</v>
      </c>
      <c r="N38" s="92">
        <v>428169.38</v>
      </c>
      <c r="O38" s="92">
        <v>1811074.81</v>
      </c>
      <c r="P38" s="90">
        <f t="shared" si="5"/>
        <v>4269062.6899999995</v>
      </c>
      <c r="Q38" s="22"/>
      <c r="R38" s="23"/>
      <c r="S38" s="21"/>
    </row>
    <row r="39" spans="1:19" s="25" customFormat="1" x14ac:dyDescent="0.2">
      <c r="A39" s="35" t="s">
        <v>34</v>
      </c>
      <c r="B39" s="111">
        <f>SUM(B40:B48)</f>
        <v>1500000</v>
      </c>
      <c r="C39" s="113">
        <f>SUM(C40:C48)</f>
        <v>11265300</v>
      </c>
      <c r="D39" s="111">
        <f t="shared" ref="D39:G39" si="7">SUM(D40:D48)</f>
        <v>0</v>
      </c>
      <c r="E39" s="112">
        <f t="shared" si="7"/>
        <v>0</v>
      </c>
      <c r="F39" s="111">
        <f t="shared" si="7"/>
        <v>0</v>
      </c>
      <c r="G39" s="111">
        <f t="shared" si="7"/>
        <v>0</v>
      </c>
      <c r="H39" s="111">
        <f>SUM(H40:H48)</f>
        <v>0</v>
      </c>
      <c r="I39" s="111">
        <f t="shared" ref="I39:O39" si="8">SUM(I40:I48)</f>
        <v>159943.48000000001</v>
      </c>
      <c r="J39" s="111">
        <f t="shared" si="8"/>
        <v>1089653.06</v>
      </c>
      <c r="K39" s="111">
        <f t="shared" si="8"/>
        <v>102786.81</v>
      </c>
      <c r="L39" s="111">
        <f t="shared" si="8"/>
        <v>0</v>
      </c>
      <c r="M39" s="111">
        <f t="shared" si="8"/>
        <v>0</v>
      </c>
      <c r="N39" s="111">
        <f t="shared" si="8"/>
        <v>165646.07</v>
      </c>
      <c r="O39" s="111">
        <f t="shared" si="8"/>
        <v>7941969.2599999998</v>
      </c>
      <c r="P39" s="111">
        <f>SUM(P40:P48)</f>
        <v>9459998.6799999997</v>
      </c>
      <c r="Q39" s="19"/>
      <c r="R39" s="20"/>
      <c r="S39" s="24"/>
    </row>
    <row r="40" spans="1:19" x14ac:dyDescent="0.2">
      <c r="A40" s="36" t="s">
        <v>35</v>
      </c>
      <c r="B40" s="89">
        <v>1500000</v>
      </c>
      <c r="C40" s="38">
        <v>3599050</v>
      </c>
      <c r="D40" s="90"/>
      <c r="E40" s="91"/>
      <c r="F40" s="90"/>
      <c r="G40" s="92"/>
      <c r="H40" s="92"/>
      <c r="I40" s="93">
        <v>159943.48000000001</v>
      </c>
      <c r="J40" s="93">
        <v>1089653.06</v>
      </c>
      <c r="K40" s="92">
        <v>37298.79</v>
      </c>
      <c r="L40" s="92"/>
      <c r="M40" s="92"/>
      <c r="N40" s="92">
        <v>59220.6</v>
      </c>
      <c r="O40" s="92">
        <v>2087860.45</v>
      </c>
      <c r="P40" s="90">
        <f>SUM(D40:O40)</f>
        <v>3433976.38</v>
      </c>
      <c r="Q40" s="22"/>
      <c r="R40" s="23"/>
      <c r="S40" s="21"/>
    </row>
    <row r="41" spans="1:19" x14ac:dyDescent="0.2">
      <c r="A41" s="36" t="s">
        <v>36</v>
      </c>
      <c r="B41" s="89"/>
      <c r="C41" s="40">
        <v>480500</v>
      </c>
      <c r="D41" s="90"/>
      <c r="E41" s="91"/>
      <c r="F41" s="90"/>
      <c r="G41" s="92"/>
      <c r="H41" s="92"/>
      <c r="I41" s="92"/>
      <c r="J41" s="103"/>
      <c r="K41" s="92"/>
      <c r="L41" s="92"/>
      <c r="M41" s="92"/>
      <c r="N41" s="92">
        <v>57314.28</v>
      </c>
      <c r="O41" s="92">
        <v>423090.8</v>
      </c>
      <c r="P41" s="90">
        <f t="shared" si="5"/>
        <v>480405.07999999996</v>
      </c>
      <c r="Q41" s="22"/>
      <c r="R41" s="23"/>
      <c r="S41" s="21"/>
    </row>
    <row r="42" spans="1:19" x14ac:dyDescent="0.2">
      <c r="A42" s="36" t="s">
        <v>37</v>
      </c>
      <c r="B42" s="89"/>
      <c r="C42" s="37">
        <v>0</v>
      </c>
      <c r="D42" s="90"/>
      <c r="E42" s="91"/>
      <c r="F42" s="90"/>
      <c r="G42" s="92"/>
      <c r="H42" s="92"/>
      <c r="I42" s="92"/>
      <c r="J42" s="103"/>
      <c r="K42" s="92"/>
      <c r="L42" s="92"/>
      <c r="M42" s="92"/>
      <c r="N42" s="92"/>
      <c r="O42" s="92"/>
      <c r="P42" s="90">
        <f t="shared" si="5"/>
        <v>0</v>
      </c>
      <c r="Q42" s="22"/>
      <c r="R42" s="23"/>
      <c r="S42" s="21"/>
    </row>
    <row r="43" spans="1:19" x14ac:dyDescent="0.2">
      <c r="A43" s="36" t="s">
        <v>38</v>
      </c>
      <c r="B43" s="89"/>
      <c r="C43" s="40">
        <v>5257000</v>
      </c>
      <c r="D43" s="90"/>
      <c r="E43" s="91"/>
      <c r="F43" s="90"/>
      <c r="G43" s="92"/>
      <c r="H43" s="92"/>
      <c r="I43" s="92"/>
      <c r="J43" s="103"/>
      <c r="K43" s="92"/>
      <c r="L43" s="92"/>
      <c r="M43" s="92"/>
      <c r="N43" s="92"/>
      <c r="O43" s="92">
        <v>5077848.01</v>
      </c>
      <c r="P43" s="90">
        <f t="shared" si="5"/>
        <v>5077848.01</v>
      </c>
      <c r="Q43" s="22"/>
      <c r="R43" s="23"/>
      <c r="S43" s="21"/>
    </row>
    <row r="44" spans="1:19" x14ac:dyDescent="0.2">
      <c r="A44" s="36" t="s">
        <v>39</v>
      </c>
      <c r="B44" s="89"/>
      <c r="C44" s="38">
        <v>1843150</v>
      </c>
      <c r="D44" s="90"/>
      <c r="E44" s="91"/>
      <c r="F44" s="90"/>
      <c r="G44" s="92"/>
      <c r="H44" s="92"/>
      <c r="I44" s="92"/>
      <c r="J44" s="93"/>
      <c r="K44" s="92">
        <v>65488.02</v>
      </c>
      <c r="L44" s="92"/>
      <c r="M44" s="92"/>
      <c r="N44" s="92">
        <v>49111.19</v>
      </c>
      <c r="O44" s="92">
        <v>279340</v>
      </c>
      <c r="P44" s="90">
        <f t="shared" si="5"/>
        <v>393939.20999999996</v>
      </c>
      <c r="Q44" s="22"/>
      <c r="R44" s="23"/>
      <c r="S44" s="21"/>
    </row>
    <row r="45" spans="1:19" x14ac:dyDescent="0.2">
      <c r="A45" s="36" t="s">
        <v>40</v>
      </c>
      <c r="B45" s="89"/>
      <c r="C45" s="40">
        <v>85600</v>
      </c>
      <c r="D45" s="90"/>
      <c r="E45" s="91"/>
      <c r="F45" s="90"/>
      <c r="G45" s="92"/>
      <c r="H45" s="92"/>
      <c r="I45" s="92"/>
      <c r="J45" s="103"/>
      <c r="K45" s="92"/>
      <c r="L45" s="92"/>
      <c r="M45" s="92"/>
      <c r="N45" s="92"/>
      <c r="O45" s="92">
        <v>73830</v>
      </c>
      <c r="P45" s="90">
        <f t="shared" si="5"/>
        <v>73830</v>
      </c>
      <c r="Q45" s="22"/>
      <c r="R45" s="23"/>
      <c r="S45" s="21"/>
    </row>
    <row r="46" spans="1:19" x14ac:dyDescent="0.2">
      <c r="A46" s="36" t="s">
        <v>41</v>
      </c>
      <c r="B46" s="89"/>
      <c r="C46" s="37">
        <v>0</v>
      </c>
      <c r="D46" s="90"/>
      <c r="E46" s="91"/>
      <c r="F46" s="90"/>
      <c r="G46" s="92"/>
      <c r="H46" s="92"/>
      <c r="I46" s="92"/>
      <c r="J46" s="103"/>
      <c r="K46" s="92"/>
      <c r="L46" s="92"/>
      <c r="M46" s="92"/>
      <c r="N46" s="92"/>
      <c r="O46" s="92"/>
      <c r="P46" s="90">
        <f t="shared" si="5"/>
        <v>0</v>
      </c>
    </row>
    <row r="47" spans="1:19" x14ac:dyDescent="0.2">
      <c r="A47" s="36" t="s">
        <v>42</v>
      </c>
      <c r="B47" s="89"/>
      <c r="C47" s="37">
        <v>0</v>
      </c>
      <c r="D47" s="90"/>
      <c r="E47" s="91"/>
      <c r="F47" s="90"/>
      <c r="G47" s="92"/>
      <c r="H47" s="92"/>
      <c r="I47" s="92"/>
      <c r="J47" s="103"/>
      <c r="K47" s="92"/>
      <c r="L47" s="92"/>
      <c r="M47" s="92"/>
      <c r="N47" s="92"/>
      <c r="O47" s="92"/>
      <c r="P47" s="90">
        <f t="shared" si="5"/>
        <v>0</v>
      </c>
    </row>
    <row r="48" spans="1:19" x14ac:dyDescent="0.2">
      <c r="A48" s="36" t="s">
        <v>43</v>
      </c>
      <c r="B48" s="89"/>
      <c r="C48" s="40"/>
      <c r="D48" s="90"/>
      <c r="E48" s="91"/>
      <c r="F48" s="90"/>
      <c r="G48" s="92"/>
      <c r="H48" s="92"/>
      <c r="I48" s="92"/>
      <c r="J48" s="103"/>
      <c r="K48" s="92"/>
      <c r="L48" s="92"/>
      <c r="M48" s="92"/>
      <c r="N48" s="92"/>
      <c r="O48" s="92"/>
      <c r="P48" s="90">
        <f t="shared" si="5"/>
        <v>0</v>
      </c>
    </row>
    <row r="49" spans="1:23" s="26" customFormat="1" x14ac:dyDescent="0.2">
      <c r="A49" s="115" t="s">
        <v>44</v>
      </c>
      <c r="B49" s="116">
        <f>+B13+B19+B29+B39</f>
        <v>653027387</v>
      </c>
      <c r="C49" s="116">
        <f>+C13+C19+C29+C39</f>
        <v>632476644</v>
      </c>
      <c r="D49" s="116">
        <f t="shared" ref="D49:F49" si="9">+D13+D19+D29+D39</f>
        <v>34794719.310000002</v>
      </c>
      <c r="E49" s="117">
        <f t="shared" si="9"/>
        <v>35874710.159999996</v>
      </c>
      <c r="F49" s="116">
        <f t="shared" si="9"/>
        <v>38863685.929999992</v>
      </c>
      <c r="G49" s="116">
        <f>+G13+G19+G29+G39</f>
        <v>40904290.339999996</v>
      </c>
      <c r="H49" s="116">
        <f>+H13+H19+H29+H39</f>
        <v>39574826.699999996</v>
      </c>
      <c r="I49" s="116">
        <f>+I13+I19+I29+I39</f>
        <v>42560642.419999994</v>
      </c>
      <c r="J49" s="116">
        <f t="shared" ref="J49:O49" si="10">+J13+J19+J29+J39</f>
        <v>43594456.18</v>
      </c>
      <c r="K49" s="116">
        <f t="shared" si="10"/>
        <v>49879785.900000006</v>
      </c>
      <c r="L49" s="116">
        <f t="shared" si="10"/>
        <v>43731536.530000001</v>
      </c>
      <c r="M49" s="116">
        <f t="shared" si="10"/>
        <v>67396069.649999991</v>
      </c>
      <c r="N49" s="116">
        <f>+N13+N19+N29+N39</f>
        <v>77984085.019999996</v>
      </c>
      <c r="O49" s="116">
        <f t="shared" si="10"/>
        <v>96574603.439999998</v>
      </c>
      <c r="P49" s="116">
        <f>+P13+P19+P29+P39</f>
        <v>611733411.58000004</v>
      </c>
      <c r="Q49" s="14"/>
      <c r="R49" s="15"/>
      <c r="S49" s="16"/>
      <c r="T49" s="8"/>
      <c r="U49" s="8"/>
      <c r="V49" s="8"/>
      <c r="W49" s="8"/>
    </row>
    <row r="50" spans="1:23" x14ac:dyDescent="0.2">
      <c r="A50" s="41" t="s">
        <v>61</v>
      </c>
      <c r="B50" s="41"/>
      <c r="C50" s="84"/>
      <c r="D50" s="85"/>
      <c r="E50" s="86"/>
      <c r="F50" s="85"/>
      <c r="G50" s="87"/>
      <c r="H50" s="87"/>
      <c r="I50" s="87"/>
      <c r="J50" s="87"/>
      <c r="K50" s="87"/>
      <c r="L50" s="87"/>
      <c r="M50" s="87"/>
      <c r="N50" s="87"/>
      <c r="O50" s="87"/>
      <c r="P50" s="85"/>
    </row>
    <row r="51" spans="1:23" x14ac:dyDescent="0.2">
      <c r="A51" s="41" t="s">
        <v>69</v>
      </c>
      <c r="B51" s="87"/>
      <c r="C51" s="104"/>
      <c r="D51" s="87"/>
      <c r="E51" s="105"/>
      <c r="F51" s="87"/>
      <c r="G51" s="87"/>
      <c r="H51" s="87"/>
      <c r="I51" s="87"/>
      <c r="J51" s="87"/>
      <c r="K51" s="87"/>
      <c r="L51" s="87"/>
      <c r="M51" s="41"/>
      <c r="N51" s="41"/>
      <c r="O51" s="41"/>
      <c r="P51" s="41"/>
    </row>
    <row r="52" spans="1:23" x14ac:dyDescent="0.2">
      <c r="A52" s="41" t="s">
        <v>70</v>
      </c>
      <c r="B52" s="87"/>
      <c r="C52" s="104"/>
      <c r="D52" s="87"/>
      <c r="E52" s="105"/>
      <c r="F52" s="87"/>
      <c r="G52" s="87"/>
      <c r="H52" s="87"/>
      <c r="I52" s="87"/>
      <c r="J52" s="87"/>
      <c r="K52" s="87"/>
      <c r="L52" s="87"/>
      <c r="M52" s="41"/>
      <c r="N52" s="41"/>
      <c r="O52" s="41"/>
      <c r="P52" s="41"/>
    </row>
    <row r="53" spans="1:23" x14ac:dyDescent="0.2">
      <c r="A53" s="41"/>
      <c r="B53" s="87"/>
      <c r="C53" s="104"/>
      <c r="D53" s="87"/>
      <c r="E53" s="105"/>
      <c r="F53" s="87"/>
      <c r="G53" s="87"/>
      <c r="H53" s="87"/>
      <c r="I53" s="87"/>
      <c r="J53" s="87"/>
      <c r="K53" s="87"/>
      <c r="L53" s="87"/>
      <c r="M53" s="41"/>
      <c r="N53" s="41"/>
      <c r="O53" s="41"/>
      <c r="P53" s="41"/>
    </row>
    <row r="54" spans="1:23" x14ac:dyDescent="0.2">
      <c r="A54" s="41"/>
      <c r="B54" s="87"/>
      <c r="C54" s="104"/>
      <c r="D54" s="87"/>
      <c r="E54" s="105"/>
      <c r="F54" s="87"/>
      <c r="G54" s="87"/>
      <c r="H54" s="87"/>
      <c r="I54" s="87"/>
      <c r="J54" s="87"/>
      <c r="K54" s="87"/>
      <c r="L54" s="87"/>
      <c r="M54" s="41"/>
      <c r="N54" s="41"/>
      <c r="O54" s="41"/>
      <c r="P54" s="41"/>
    </row>
    <row r="55" spans="1:23" ht="28.5" customHeight="1" x14ac:dyDescent="0.2">
      <c r="A55" s="41"/>
      <c r="B55" s="87"/>
      <c r="C55" s="104"/>
      <c r="D55" s="87"/>
      <c r="E55" s="105"/>
      <c r="F55" s="87"/>
      <c r="G55" s="87"/>
      <c r="H55" s="87"/>
      <c r="I55" s="87"/>
      <c r="J55" s="87"/>
      <c r="K55" s="87"/>
      <c r="L55" s="87"/>
      <c r="M55" s="41"/>
      <c r="N55" s="41"/>
      <c r="O55" s="41"/>
      <c r="P55" s="41"/>
    </row>
    <row r="56" spans="1:23" x14ac:dyDescent="0.2">
      <c r="A56" s="41" t="s">
        <v>64</v>
      </c>
      <c r="B56" s="87"/>
      <c r="C56" s="104"/>
      <c r="D56" s="87"/>
      <c r="E56" s="105"/>
      <c r="F56" s="87"/>
      <c r="G56" s="104"/>
      <c r="H56" s="87"/>
      <c r="I56" s="87"/>
      <c r="J56" s="87"/>
      <c r="K56" s="87"/>
      <c r="L56" s="87"/>
      <c r="M56" s="41"/>
      <c r="N56" s="41"/>
      <c r="O56" s="41"/>
      <c r="P56" s="41"/>
    </row>
    <row r="57" spans="1:23" x14ac:dyDescent="0.2">
      <c r="A57" s="42" t="s">
        <v>66</v>
      </c>
      <c r="B57" s="41"/>
      <c r="C57" s="84"/>
      <c r="D57" s="41"/>
      <c r="E57" s="105"/>
      <c r="F57" s="41"/>
      <c r="G57" s="84"/>
      <c r="H57" s="41"/>
      <c r="I57" s="87"/>
      <c r="J57" s="87"/>
      <c r="K57" s="104"/>
      <c r="L57" s="87"/>
      <c r="M57" s="41"/>
      <c r="N57" s="41"/>
      <c r="O57" s="41"/>
      <c r="P57" s="41"/>
    </row>
    <row r="58" spans="1:23" x14ac:dyDescent="0.2">
      <c r="A58" s="43" t="s">
        <v>65</v>
      </c>
      <c r="B58" s="41"/>
      <c r="C58" s="84"/>
      <c r="D58" s="41"/>
      <c r="E58" s="32"/>
      <c r="F58" s="41"/>
      <c r="G58" s="84"/>
      <c r="H58" s="41"/>
      <c r="I58" s="87"/>
      <c r="J58" s="41"/>
      <c r="K58" s="84"/>
      <c r="L58" s="41"/>
      <c r="M58" s="41"/>
      <c r="N58" s="41"/>
      <c r="O58" s="41"/>
      <c r="P58" s="41"/>
    </row>
    <row r="59" spans="1:23" x14ac:dyDescent="0.2">
      <c r="A59" s="41"/>
      <c r="B59" s="41"/>
      <c r="C59" s="84"/>
      <c r="D59" s="41"/>
      <c r="E59" s="32"/>
      <c r="F59" s="41"/>
      <c r="G59" s="84"/>
      <c r="H59" s="41"/>
      <c r="I59" s="87"/>
      <c r="J59" s="41"/>
      <c r="K59" s="84"/>
      <c r="L59" s="41"/>
      <c r="M59" s="41"/>
      <c r="N59" s="41"/>
      <c r="O59" s="41"/>
      <c r="P59" s="41"/>
    </row>
    <row r="60" spans="1:23" x14ac:dyDescent="0.2">
      <c r="D60" s="8"/>
      <c r="E60" s="28"/>
      <c r="J60" s="27"/>
      <c r="K60" s="8"/>
      <c r="L60" s="8"/>
      <c r="M60" s="8"/>
      <c r="N60" s="8"/>
      <c r="O60" s="8"/>
      <c r="P60" s="8"/>
    </row>
    <row r="61" spans="1:23" x14ac:dyDescent="0.2">
      <c r="A61" s="30"/>
      <c r="D61" s="8"/>
      <c r="E61" s="28"/>
      <c r="J61" s="30"/>
      <c r="K61" s="8"/>
      <c r="L61" s="8"/>
      <c r="M61" s="8"/>
      <c r="N61" s="8"/>
      <c r="O61" s="8"/>
      <c r="P61" s="8"/>
    </row>
    <row r="62" spans="1:23" ht="13.5" thickBot="1" x14ac:dyDescent="0.25">
      <c r="D62" s="8"/>
      <c r="E62" s="28"/>
      <c r="J62" s="30"/>
      <c r="K62" s="30"/>
      <c r="L62" s="29"/>
      <c r="M62" s="8"/>
      <c r="N62" s="8"/>
      <c r="O62" s="8"/>
      <c r="P62" s="8"/>
    </row>
    <row r="63" spans="1:23" x14ac:dyDescent="0.2">
      <c r="K63" s="31"/>
    </row>
  </sheetData>
  <mergeCells count="10">
    <mergeCell ref="A10:A11"/>
    <mergeCell ref="B10:B11"/>
    <mergeCell ref="C10:C11"/>
    <mergeCell ref="D10:P10"/>
    <mergeCell ref="A3:P3"/>
    <mergeCell ref="A4:P4"/>
    <mergeCell ref="A5:P5"/>
    <mergeCell ref="A6:P6"/>
    <mergeCell ref="A7:P7"/>
    <mergeCell ref="A8:P8"/>
  </mergeCells>
  <pageMargins left="0.25" right="0.25" top="0.75" bottom="0.75" header="0.3" footer="0.3"/>
  <pageSetup paperSize="9" scale="6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2023-01-04T14:19:25Z</cp:lastPrinted>
  <dcterms:created xsi:type="dcterms:W3CDTF">2022-07-08T12:51:12Z</dcterms:created>
  <dcterms:modified xsi:type="dcterms:W3CDTF">2023-01-04T14:20:50Z</dcterms:modified>
</cp:coreProperties>
</file>