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DOCUMENTOS\PRESUPUESTO 2023\"/>
    </mc:Choice>
  </mc:AlternateContent>
  <xr:revisionPtr revIDLastSave="0" documentId="13_ncr:1_{9F2BA958-5D83-4DE3-95A1-2EE5CC62EF0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odificado" sheetId="5" r:id="rId1"/>
    <sheet name="EJEC GASTO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4" l="1"/>
  <c r="K20" i="4"/>
  <c r="K30" i="4"/>
  <c r="K40" i="4"/>
  <c r="C40" i="4"/>
  <c r="J40" i="4"/>
  <c r="J20" i="4"/>
  <c r="J14" i="4"/>
  <c r="J50" i="4" s="1"/>
  <c r="C30" i="4"/>
  <c r="C28" i="5"/>
  <c r="C20" i="4"/>
  <c r="C14" i="4"/>
  <c r="P39" i="4"/>
  <c r="I15" i="4"/>
  <c r="G40" i="4"/>
  <c r="H40" i="4"/>
  <c r="I40" i="4"/>
  <c r="I20" i="4"/>
  <c r="H31" i="4"/>
  <c r="H30" i="4" s="1"/>
  <c r="H21" i="4"/>
  <c r="H20" i="4" s="1"/>
  <c r="H19" i="4"/>
  <c r="H14" i="4" s="1"/>
  <c r="H15" i="4"/>
  <c r="P37" i="4"/>
  <c r="P38" i="4"/>
  <c r="I30" i="4"/>
  <c r="J30" i="4"/>
  <c r="L30" i="4"/>
  <c r="M30" i="4"/>
  <c r="N30" i="4"/>
  <c r="O30" i="4"/>
  <c r="P32" i="4"/>
  <c r="P33" i="4"/>
  <c r="P34" i="4"/>
  <c r="P35" i="4"/>
  <c r="P36" i="4"/>
  <c r="P29" i="4"/>
  <c r="G30" i="4"/>
  <c r="G21" i="4"/>
  <c r="G20" i="4" s="1"/>
  <c r="G19" i="4"/>
  <c r="G15" i="4"/>
  <c r="G14" i="4" s="1"/>
  <c r="B38" i="5"/>
  <c r="B28" i="5"/>
  <c r="B18" i="5"/>
  <c r="B12" i="5"/>
  <c r="H50" i="4" l="1"/>
  <c r="P31" i="4"/>
  <c r="P30" i="4" s="1"/>
  <c r="P15" i="4"/>
  <c r="K50" i="4"/>
  <c r="K13" i="4"/>
  <c r="J13" i="4"/>
  <c r="I14" i="4"/>
  <c r="G50" i="4"/>
  <c r="C38" i="5"/>
  <c r="H13" i="4"/>
  <c r="C13" i="4"/>
  <c r="G13" i="4"/>
  <c r="B11" i="5"/>
  <c r="B48" i="5"/>
  <c r="C18" i="5"/>
  <c r="C12" i="5"/>
  <c r="F21" i="4"/>
  <c r="P21" i="4" s="1"/>
  <c r="F40" i="4"/>
  <c r="F30" i="4"/>
  <c r="F20" i="4"/>
  <c r="F19" i="4"/>
  <c r="F16" i="4"/>
  <c r="F15" i="4"/>
  <c r="E14" i="4"/>
  <c r="D14" i="4"/>
  <c r="E40" i="4"/>
  <c r="E20" i="4"/>
  <c r="E30" i="4"/>
  <c r="I13" i="4" l="1"/>
  <c r="I50" i="4"/>
  <c r="C48" i="5"/>
  <c r="F14" i="4"/>
  <c r="F50" i="4" s="1"/>
  <c r="C11" i="5"/>
  <c r="E13" i="4"/>
  <c r="E50" i="4"/>
  <c r="F13" i="4" l="1"/>
  <c r="P49" i="4"/>
  <c r="P48" i="4"/>
  <c r="P47" i="4"/>
  <c r="P46" i="4"/>
  <c r="P45" i="4"/>
  <c r="P44" i="4"/>
  <c r="P43" i="4"/>
  <c r="P42" i="4"/>
  <c r="P41" i="4"/>
  <c r="B40" i="4"/>
  <c r="B30" i="4"/>
  <c r="P28" i="4"/>
  <c r="P27" i="4"/>
  <c r="P26" i="4"/>
  <c r="P25" i="4"/>
  <c r="P24" i="4"/>
  <c r="P23" i="4"/>
  <c r="P22" i="4"/>
  <c r="D20" i="4"/>
  <c r="B20" i="4"/>
  <c r="P19" i="4"/>
  <c r="P18" i="4"/>
  <c r="P17" i="4"/>
  <c r="P16" i="4"/>
  <c r="B14" i="4"/>
  <c r="P40" i="4" l="1"/>
  <c r="P14" i="4"/>
  <c r="B13" i="4"/>
  <c r="B50" i="4"/>
  <c r="P20" i="4"/>
  <c r="D50" i="4"/>
  <c r="D13" i="4"/>
  <c r="C50" i="4"/>
  <c r="P50" i="4" l="1"/>
  <c r="P13" i="4"/>
</calcChain>
</file>

<file path=xl/sharedStrings.xml><?xml version="1.0" encoding="utf-8"?>
<sst xmlns="http://schemas.openxmlformats.org/spreadsheetml/2006/main" count="120" uniqueCount="76">
  <si>
    <t>CAPITULO: 0216, UNIDAD EJECUTORA: 0005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</si>
  <si>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</si>
  <si>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</si>
  <si>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</si>
  <si>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</si>
  <si>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</si>
  <si>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</si>
  <si>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</si>
  <si>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</si>
  <si>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</si>
  <si>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</si>
  <si>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</si>
  <si>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</si>
  <si>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</si>
  <si>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</si>
  <si>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</si>
  <si>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</si>
  <si>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</si>
  <si>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</si>
  <si>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</si>
  <si>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</si>
  <si>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</si>
  <si>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</si>
  <si>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</si>
  <si>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</si>
  <si>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</si>
  <si>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</si>
  <si>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</si>
  <si>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</si>
  <si>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</si>
  <si>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</si>
  <si>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</si>
  <si>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</si>
  <si>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</si>
  <si>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</si>
  <si>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</si>
  <si>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</si>
  <si>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</si>
  <si>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</si>
  <si>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</si>
  <si>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</si>
  <si>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</si>
  <si>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</si>
  <si>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t>Ejecución de Gastos en etapa devengado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</si>
  <si>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</si>
  <si>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</si>
  <si>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</si>
  <si>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</si>
  <si>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</si>
  <si>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</si>
  <si>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</si>
  <si>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</si>
  <si>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</si>
  <si>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</si>
  <si>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</si>
  <si>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</si>
  <si>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</si>
  <si>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</si>
  <si>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Fuente: Sistema Integrado de Gestion Financiera (SIGEF)</t>
  </si>
  <si>
    <t>PRESUPUESTO MODIFICADO</t>
  </si>
  <si>
    <t>MINISTERIO DE CULTURA</t>
  </si>
  <si>
    <t>DIRECCIÓN GENERAL DE BELLAS ARTES</t>
  </si>
  <si>
    <t>ANA EUNICE DOLORES THOMPSON</t>
  </si>
  <si>
    <t xml:space="preserve">                                    REALIZADO POR:                                                                                                 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</si>
  <si>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</si>
  <si>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</si>
  <si>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REALIZADO POR:                                                                                                                                               REVISADO POR:</t>
  </si>
  <si>
    <t>AGOSTO 2023</t>
  </si>
  <si>
    <t>REVISADO POR:</t>
  </si>
  <si>
    <t>Fecha de registro: el 05 de septiembre de 2023</t>
  </si>
  <si>
    <t>Fecha de imputación: hasta el 31 de jagosto 2023</t>
  </si>
  <si>
    <t xml:space="preserve">ANA EUNICE DOLORES THOMPSON                                                                                     VIRGINIA VERUSKA D`OLEO CABRERA </t>
  </si>
  <si>
    <t xml:space="preserve">    Analista Div. Presupuesto                                                                                                          Encargada Div. de Presupuesto</t>
  </si>
  <si>
    <t xml:space="preserve">    Analista Div. de Presupuesto</t>
  </si>
  <si>
    <t>VIRGINIA VERUSKA D`OLEO CABRERA</t>
  </si>
  <si>
    <t xml:space="preserve">   Encargada Div.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</si>
</sst>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ont="1"/>
    <xf numFmtId="0" fontId="3" fillId="0" borderId="0" xfId="0" applyFont="1"/>
    <xf numFmtId="0" fontId="4" fillId="0" borderId="0" xfId="0" applyFont="1" applyAlignment="1"/>
    <xf numFmtId="0" fontId="4" fillId="0" borderId="0" xfId="0" applyFont="1"/>
    <xf numFmtId="0" fontId="7" fillId="0" borderId="0" xfId="0" applyFont="1"/>
    <xf numFmtId="0" fontId="8" fillId="0" borderId="6" xfId="0" applyFont="1" applyBorder="1" applyAlignment="1">
      <alignment horizontal="left"/>
    </xf>
    <xf numFmtId="44" fontId="8" fillId="0" borderId="6" xfId="2" applyFont="1" applyBorder="1" applyAlignment="1"/>
    <xf numFmtId="0" fontId="7" fillId="0" borderId="6" xfId="0" applyFont="1" applyBorder="1" applyAlignment="1">
      <alignment horizontal="left"/>
    </xf>
    <xf numFmtId="44" fontId="7" fillId="0" borderId="6" xfId="2" applyFont="1" applyBorder="1" applyAlignment="1"/>
    <xf numFmtId="44" fontId="7" fillId="4" borderId="6" xfId="2" applyFont="1" applyFill="1" applyBorder="1" applyAlignment="1"/>
    <xf numFmtId="0" fontId="9" fillId="2" borderId="0" xfId="0" applyFont="1" applyFill="1" applyBorder="1" applyAlignment="1">
      <alignment vertical="center"/>
    </xf>
    <xf numFmtId="44" fontId="9" fillId="2" borderId="7" xfId="2" applyFont="1" applyFill="1" applyBorder="1" applyAlignment="1"/>
    <xf numFmtId="0" fontId="14" fillId="0" borderId="6" xfId="0" applyFont="1" applyBorder="1" applyAlignment="1">
      <alignment horizontal="left"/>
    </xf>
    <xf numFmtId="0" fontId="14" fillId="0" borderId="6" xfId="0" applyFont="1" applyBorder="1" applyAlignment="1">
      <alignment horizontal="left" indent="1"/>
    </xf>
    <xf numFmtId="0" fontId="3" fillId="0" borderId="6" xfId="0" applyFont="1" applyBorder="1" applyAlignment="1">
      <alignment horizontal="left" indent="2"/>
    </xf>
    <xf numFmtId="4" fontId="3" fillId="0" borderId="6" xfId="0" applyNumberFormat="1" applyFont="1" applyBorder="1"/>
    <xf numFmtId="4" fontId="3" fillId="0" borderId="0" xfId="0" applyNumberFormat="1" applyFont="1"/>
    <xf numFmtId="4" fontId="3" fillId="0" borderId="6" xfId="2" applyNumberFormat="1" applyFont="1" applyBorder="1" applyAlignment="1"/>
    <xf numFmtId="0" fontId="3" fillId="4" borderId="6" xfId="0" applyFont="1" applyFill="1" applyBorder="1" applyAlignment="1">
      <alignment horizontal="left" indent="2"/>
    </xf>
    <xf numFmtId="0" fontId="13" fillId="2" borderId="6" xfId="0" applyFont="1" applyFill="1" applyBorder="1" applyAlignment="1">
      <alignment vertical="center"/>
    </xf>
    <xf numFmtId="0" fontId="3" fillId="4" borderId="0" xfId="0" applyFont="1" applyFill="1"/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0" applyNumberFormat="1" applyFont="1"/>
    <xf numFmtId="4" fontId="0" fillId="0" borderId="0" xfId="0" applyNumberFormat="1" applyFont="1"/>
    <xf numFmtId="4" fontId="12" fillId="0" borderId="0" xfId="0" applyNumberFormat="1" applyFont="1"/>
    <xf numFmtId="4" fontId="14" fillId="0" borderId="6" xfId="0" applyNumberFormat="1" applyFont="1" applyBorder="1"/>
    <xf numFmtId="4" fontId="14" fillId="0" borderId="6" xfId="2" applyNumberFormat="1" applyFont="1" applyBorder="1" applyAlignment="1"/>
    <xf numFmtId="4" fontId="3" fillId="0" borderId="6" xfId="2" applyNumberFormat="1" applyFont="1" applyBorder="1"/>
    <xf numFmtId="4" fontId="3" fillId="4" borderId="6" xfId="2" applyNumberFormat="1" applyFont="1" applyFill="1" applyBorder="1" applyAlignment="1"/>
    <xf numFmtId="4" fontId="13" fillId="2" borderId="6" xfId="2" applyNumberFormat="1" applyFont="1" applyFill="1" applyBorder="1"/>
    <xf numFmtId="4" fontId="3" fillId="0" borderId="0" xfId="1" applyNumberFormat="1" applyFont="1"/>
    <xf numFmtId="4" fontId="12" fillId="0" borderId="0" xfId="1" applyNumberFormat="1" applyFont="1"/>
    <xf numFmtId="4" fontId="14" fillId="0" borderId="0" xfId="0" applyNumberFormat="1" applyFont="1" applyAlignment="1"/>
    <xf numFmtId="4" fontId="2" fillId="0" borderId="0" xfId="0" applyNumberFormat="1" applyFont="1"/>
    <xf numFmtId="4" fontId="3" fillId="0" borderId="0" xfId="1" applyNumberFormat="1" applyFont="1" applyAlignment="1"/>
    <xf numFmtId="4" fontId="13" fillId="3" borderId="6" xfId="1" applyNumberFormat="1" applyFont="1" applyFill="1" applyBorder="1" applyAlignment="1">
      <alignment horizontal="center"/>
    </xf>
    <xf numFmtId="4" fontId="14" fillId="0" borderId="6" xfId="2" applyNumberFormat="1" applyFont="1" applyBorder="1"/>
    <xf numFmtId="4" fontId="3" fillId="4" borderId="6" xfId="2" applyNumberFormat="1" applyFont="1" applyFill="1" applyBorder="1"/>
    <xf numFmtId="4" fontId="15" fillId="0" borderId="6" xfId="2" applyNumberFormat="1" applyFont="1" applyBorder="1"/>
    <xf numFmtId="4" fontId="14" fillId="4" borderId="6" xfId="2" applyNumberFormat="1" applyFont="1" applyFill="1" applyBorder="1"/>
    <xf numFmtId="4" fontId="0" fillId="0" borderId="0" xfId="1" applyNumberFormat="1" applyFont="1"/>
    <xf numFmtId="4" fontId="0" fillId="0" borderId="0" xfId="0" applyNumberFormat="1" applyFont="1" applyAlignment="1">
      <alignment horizontal="left"/>
    </xf>
    <xf numFmtId="4" fontId="0" fillId="0" borderId="6" xfId="0" applyNumberFormat="1" applyBorder="1"/>
    <xf numFmtId="4" fontId="4" fillId="0" borderId="0" xfId="0" applyNumberFormat="1" applyFont="1" applyAlignment="1"/>
    <xf numFmtId="4" fontId="4" fillId="0" borderId="0" xfId="0" applyNumberFormat="1" applyFont="1"/>
    <xf numFmtId="4" fontId="0" fillId="0" borderId="0" xfId="0" applyNumberFormat="1"/>
    <xf numFmtId="0" fontId="0" fillId="0" borderId="0" xfId="0" applyBorder="1"/>
    <xf numFmtId="4" fontId="0" fillId="0" borderId="0" xfId="0" applyNumberFormat="1" applyBorder="1"/>
    <xf numFmtId="0" fontId="0" fillId="0" borderId="6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1" xfId="1" applyNumberFormat="1" applyFont="1" applyFill="1" applyBorder="1" applyAlignment="1">
      <alignment horizontal="center" vertical="center" wrapText="1"/>
    </xf>
    <xf numFmtId="43" fontId="9" fillId="2" borderId="9" xfId="1" applyNumberFormat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4" fontId="9" fillId="2" borderId="9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4" xfId="0" applyFont="1" applyBorder="1" applyAlignment="1"/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2" borderId="6" xfId="0" applyFont="1" applyFill="1" applyBorder="1" applyAlignment="1">
      <alignment horizontal="left" vertical="center"/>
    </xf>
    <xf numFmtId="4" fontId="13" fillId="2" borderId="6" xfId="1" applyNumberFormat="1" applyFont="1" applyFill="1" applyBorder="1" applyAlignment="1">
      <alignment horizontal="center" vertical="center" wrapText="1"/>
    </xf>
    <xf numFmtId="4" fontId="13" fillId="3" borderId="6" xfId="1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wrapText="1" readingOrder="1"/>
    </xf>
    <xf numFmtId="0" fontId="10" fillId="0" borderId="0" xfId="0" applyFont="1" applyBorder="1" applyAlignment="1">
      <alignment horizontal="center" wrapText="1" readingOrder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11" fillId="0" borderId="5" xfId="0" applyNumberFormat="1" applyFont="1" applyBorder="1" applyAlignment="1">
      <alignment horizontal="center" wrapText="1" readingOrder="1"/>
    </xf>
    <xf numFmtId="49" fontId="11" fillId="0" borderId="0" xfId="0" applyNumberFormat="1" applyFont="1" applyBorder="1" applyAlignment="1">
      <alignment horizontal="center" wrapText="1" readingOrder="1"/>
    </xf>
    <xf numFmtId="0" fontId="11" fillId="0" borderId="0" xfId="0" applyFont="1" applyBorder="1" applyAlignment="1">
      <alignment horizontal="center" wrapText="1" readingOrder="1"/>
    </xf>
    <xf numFmtId="4" fontId="14" fillId="0" borderId="2" xfId="2" applyNumberFormat="1" applyFont="1" applyBorder="1" applyAlignment="1"/>
    <xf numFmtId="4" fontId="0" fillId="0" borderId="3" xfId="0" applyNumberFormat="1" applyBorder="1"/>
    <xf numFmtId="4" fontId="3" fillId="0" borderId="3" xfId="2" applyNumberFormat="1" applyFont="1" applyBorder="1"/>
    <xf numFmtId="4" fontId="14" fillId="0" borderId="3" xfId="2" applyNumberFormat="1" applyFont="1" applyBorder="1" applyAlignment="1"/>
    <xf numFmtId="4" fontId="15" fillId="0" borderId="3" xfId="2" applyNumberFormat="1" applyFont="1" applyBorder="1"/>
    <xf numFmtId="4" fontId="15" fillId="0" borderId="4" xfId="2" applyNumberFormat="1" applyFont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1949824</xdr:colOff>
      <xdr:row>0</xdr:row>
      <xdr:rowOff>33618</xdr:rowOff>
    </xdr:from>
    <xdr:to>
      <xdr:col>1</xdr:col>
      <xdr:colOff>806823</xdr:colOff>
      <xdr:row>2</xdr:row>
      <xdr:rowOff>168088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782BFD16-0E03-4672-9198-723BF2A63F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824" y="33618"/>
          <a:ext cx="2330823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2767854</xdr:colOff>
      <xdr:row>54</xdr:row>
      <xdr:rowOff>22411</xdr:rowOff>
    </xdr:from>
    <xdr:to>
      <xdr:col>1</xdr:col>
      <xdr:colOff>246530</xdr:colOff>
      <xdr:row>57</xdr:row>
      <xdr:rowOff>150718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88EB714-64EA-42AD-960C-16DF8D062D6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854" y="10488705"/>
          <a:ext cx="952500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857249</xdr:colOff>
      <xdr:row>0</xdr:row>
      <xdr:rowOff>0</xdr:rowOff>
    </xdr:from>
    <xdr:to>
      <xdr:col>6</xdr:col>
      <xdr:colOff>34991</xdr:colOff>
      <xdr:row>3</xdr:row>
      <xdr:rowOff>33617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84F65D1F-8C1E-4AAA-A080-C307D8532C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99" y="0"/>
          <a:ext cx="2334599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204107</xdr:colOff>
      <xdr:row>59</xdr:row>
      <xdr:rowOff>13608</xdr:rowOff>
    </xdr:from>
    <xdr:to>
      <xdr:col>4</xdr:col>
      <xdr:colOff>93509</xdr:colOff>
      <xdr:row>62</xdr:row>
      <xdr:rowOff>161926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54AE5F9-4E10-44DB-BA81-BD4C6C59C09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1893" y="11402787"/>
          <a:ext cx="952500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78DA-15AC-4CF9-A2E1-233724CE4D4F}">
  <sheetPr>
    <pageSetUpPr fitToPage="1"/>
  </sheetPr>
  <dimension ref="A1:K58"/>
  <sheetViews>
    <sheetView topLeftCell="A17" zoomScale="115" zoomScaleNormal="115" workbookViewId="0">
      <selection activeCell="C39" sqref="C39:C47"/>
    </sheetView>
  </sheetViews>
  <sheetFormatPr baseColWidth="10" defaultRowHeight="15.75" x14ac:dyDescent="0.25"/>
  <cols>
    <col min="1" max="1" width="52.140625" style="2" customWidth="1"/>
    <col min="2" max="2" width="18.42578125" style="2" customWidth="1"/>
    <col min="3" max="3" width="19.42578125" style="2" customWidth="1"/>
    <col min="4" max="4" width="15.7109375" style="1" customWidth="1"/>
    <col min="8" max="8" width="13.85546875" style="48" bestFit="1" customWidth="1"/>
    <col min="9" max="9" width="16.5703125" style="48" bestFit="1" customWidth="1"/>
    <col min="10" max="10" width="17.140625" bestFit="1" customWidth="1"/>
  </cols>
  <sheetData>
    <row r="1" spans="1:11" s="3" customFormat="1" ht="18.75" x14ac:dyDescent="0.3">
      <c r="A1" s="54"/>
      <c r="B1" s="54"/>
      <c r="C1" s="54"/>
      <c r="D1" s="54"/>
      <c r="H1" s="46"/>
      <c r="I1" s="46"/>
    </row>
    <row r="2" spans="1:11" s="3" customFormat="1" ht="18.75" x14ac:dyDescent="0.3">
      <c r="A2" s="54"/>
      <c r="B2" s="54"/>
      <c r="C2" s="54"/>
      <c r="D2" s="54"/>
      <c r="H2" s="46"/>
      <c r="I2" s="46"/>
    </row>
    <row r="3" spans="1:11" s="3" customFormat="1" ht="18.75" x14ac:dyDescent="0.3">
      <c r="A3" s="54"/>
      <c r="B3" s="54"/>
      <c r="C3" s="54"/>
      <c r="D3" s="54"/>
      <c r="H3" s="46"/>
      <c r="I3" s="46"/>
    </row>
    <row r="4" spans="1:11" s="4" customFormat="1" ht="18.75" x14ac:dyDescent="0.3">
      <c r="A4" s="57" t="s">
        <v>61</v>
      </c>
      <c r="B4" s="57"/>
      <c r="C4" s="57"/>
      <c r="H4" s="47"/>
      <c r="I4" s="47"/>
    </row>
    <row r="5" spans="1:11" s="4" customFormat="1" ht="15" customHeight="1" x14ac:dyDescent="0.3">
      <c r="A5" s="58" t="s">
        <v>59</v>
      </c>
      <c r="B5" s="58"/>
      <c r="C5" s="58"/>
      <c r="H5" s="47"/>
      <c r="I5" s="47"/>
    </row>
    <row r="6" spans="1:11" s="4" customFormat="1" ht="18.75" x14ac:dyDescent="0.3">
      <c r="A6" s="59" t="s">
        <v>67</v>
      </c>
      <c r="B6" s="59"/>
      <c r="C6" s="59"/>
      <c r="H6" s="47"/>
      <c r="I6" s="47"/>
    </row>
    <row r="7" spans="1:11" s="4" customFormat="1" ht="14.25" customHeight="1" x14ac:dyDescent="0.3">
      <c r="A7" s="54" t="s">
        <v>1</v>
      </c>
      <c r="B7" s="54"/>
      <c r="C7" s="54"/>
      <c r="H7" s="47"/>
      <c r="I7" s="47"/>
    </row>
    <row r="8" spans="1:11" s="4" customFormat="1" ht="9.75" customHeight="1" x14ac:dyDescent="0.3">
      <c r="A8" s="5"/>
      <c r="B8" s="5"/>
      <c r="C8" s="5"/>
      <c r="H8" s="47"/>
      <c r="I8" s="47"/>
    </row>
    <row r="9" spans="1:11" ht="15" x14ac:dyDescent="0.25">
      <c r="A9" s="60" t="s">
        <v>2</v>
      </c>
      <c r="B9" s="62" t="s">
        <v>3</v>
      </c>
      <c r="C9" s="64" t="s">
        <v>4</v>
      </c>
    </row>
    <row r="10" spans="1:11" ht="15" x14ac:dyDescent="0.25">
      <c r="A10" s="61"/>
      <c r="B10" s="63"/>
      <c r="C10" s="65"/>
    </row>
    <row r="11" spans="1:11" ht="15" x14ac:dyDescent="0.25">
      <c r="A11" s="6" t="s">
        <v>5</v>
      </c>
      <c r="B11" s="7">
        <f>B12+B18+B28+B38</f>
        <v>587852991</v>
      </c>
      <c r="C11" s="7">
        <f>C12+C18+C28+C38</f>
        <v>647400706.66999996</v>
      </c>
      <c r="D11" s="25"/>
      <c r="G11" s="49"/>
      <c r="H11" s="50"/>
      <c r="I11" s="50"/>
      <c r="J11" s="49"/>
      <c r="K11" s="49"/>
    </row>
    <row r="12" spans="1:11" ht="15" x14ac:dyDescent="0.25">
      <c r="A12" s="6" t="s">
        <v>6</v>
      </c>
      <c r="B12" s="7">
        <f>SUM(B13:B17)</f>
        <v>485837993</v>
      </c>
      <c r="C12" s="7">
        <f>C13+C14+C15+C17</f>
        <v>521001817</v>
      </c>
      <c r="G12" s="49"/>
      <c r="H12" s="50"/>
      <c r="I12" s="50"/>
      <c r="J12" s="49"/>
      <c r="K12" s="49"/>
    </row>
    <row r="13" spans="1:11" ht="15" x14ac:dyDescent="0.25">
      <c r="A13" s="8" t="s">
        <v>7</v>
      </c>
      <c r="B13" s="9">
        <v>425630162</v>
      </c>
      <c r="C13" s="9">
        <v>425238857</v>
      </c>
      <c r="G13" s="49"/>
      <c r="H13" s="50"/>
      <c r="I13" s="50"/>
      <c r="J13" s="49"/>
      <c r="K13" s="49"/>
    </row>
    <row r="14" spans="1:11" ht="15" x14ac:dyDescent="0.25">
      <c r="A14" s="8" t="s">
        <v>8</v>
      </c>
      <c r="B14" s="9">
        <v>10350834</v>
      </c>
      <c r="C14" s="9">
        <v>32625191</v>
      </c>
      <c r="G14" s="49"/>
      <c r="H14" s="50"/>
      <c r="I14" s="50"/>
      <c r="J14" s="50"/>
      <c r="K14" s="49"/>
    </row>
    <row r="15" spans="1:11" ht="15" x14ac:dyDescent="0.25">
      <c r="A15" s="8" t="s">
        <v>9</v>
      </c>
      <c r="B15" s="9">
        <v>396000</v>
      </c>
      <c r="C15" s="9">
        <v>396000</v>
      </c>
      <c r="G15" s="49"/>
      <c r="H15" s="50"/>
      <c r="I15" s="50"/>
      <c r="J15" s="50"/>
      <c r="K15" s="49"/>
    </row>
    <row r="16" spans="1:11" ht="15" x14ac:dyDescent="0.25">
      <c r="A16" s="8" t="s">
        <v>10</v>
      </c>
      <c r="B16" s="9">
        <v>0</v>
      </c>
      <c r="C16" s="9">
        <v>0</v>
      </c>
      <c r="G16" s="49"/>
      <c r="H16" s="50"/>
      <c r="I16" s="50"/>
      <c r="J16" s="50"/>
      <c r="K16" s="49"/>
    </row>
    <row r="17" spans="1:11" ht="15" x14ac:dyDescent="0.25">
      <c r="A17" s="8" t="s">
        <v>11</v>
      </c>
      <c r="B17" s="9">
        <v>49460997</v>
      </c>
      <c r="C17" s="9">
        <v>62741769</v>
      </c>
      <c r="G17" s="49"/>
      <c r="H17" s="50"/>
      <c r="I17" s="50"/>
      <c r="J17" s="50"/>
      <c r="K17" s="49"/>
    </row>
    <row r="18" spans="1:11" ht="15" x14ac:dyDescent="0.25">
      <c r="A18" s="6" t="s">
        <v>12</v>
      </c>
      <c r="B18" s="7">
        <f>SUM(B19:B27)</f>
        <v>73550000</v>
      </c>
      <c r="C18" s="7">
        <f>C19+C20+C21+C22+C23+C24+C25+C26+C27</f>
        <v>45766190.670000002</v>
      </c>
      <c r="G18" s="49"/>
      <c r="H18" s="50"/>
      <c r="I18" s="50"/>
      <c r="J18" s="50"/>
      <c r="K18" s="49"/>
    </row>
    <row r="19" spans="1:11" ht="15" x14ac:dyDescent="0.25">
      <c r="A19" s="8" t="s">
        <v>13</v>
      </c>
      <c r="B19" s="9">
        <v>41300000</v>
      </c>
      <c r="C19" s="10">
        <v>29978455</v>
      </c>
      <c r="G19" s="49"/>
      <c r="H19" s="50"/>
      <c r="I19" s="50"/>
      <c r="J19" s="50"/>
      <c r="K19" s="49"/>
    </row>
    <row r="20" spans="1:11" ht="15" x14ac:dyDescent="0.25">
      <c r="A20" s="8" t="s">
        <v>14</v>
      </c>
      <c r="B20" s="9">
        <v>2000000</v>
      </c>
      <c r="C20" s="10">
        <v>560000</v>
      </c>
      <c r="G20" s="49"/>
      <c r="H20" s="50"/>
      <c r="I20" s="50"/>
      <c r="J20" s="50"/>
      <c r="K20" s="49"/>
    </row>
    <row r="21" spans="1:11" ht="15" x14ac:dyDescent="0.25">
      <c r="A21" s="8" t="s">
        <v>15</v>
      </c>
      <c r="B21" s="9">
        <v>2000000</v>
      </c>
      <c r="C21" s="10">
        <v>800000</v>
      </c>
      <c r="G21" s="49"/>
      <c r="H21" s="50"/>
      <c r="I21" s="50"/>
      <c r="J21" s="50"/>
      <c r="K21" s="49"/>
    </row>
    <row r="22" spans="1:11" ht="15" x14ac:dyDescent="0.25">
      <c r="A22" s="8" t="s">
        <v>16</v>
      </c>
      <c r="B22" s="9">
        <v>2000000</v>
      </c>
      <c r="C22" s="10">
        <v>0</v>
      </c>
      <c r="G22" s="49"/>
      <c r="H22" s="50"/>
      <c r="I22" s="50"/>
      <c r="J22" s="50"/>
      <c r="K22" s="49"/>
    </row>
    <row r="23" spans="1:11" ht="15" x14ac:dyDescent="0.25">
      <c r="A23" s="8" t="s">
        <v>17</v>
      </c>
      <c r="B23" s="9">
        <v>2000000</v>
      </c>
      <c r="C23" s="10">
        <v>1991680</v>
      </c>
      <c r="G23" s="49"/>
      <c r="H23" s="50"/>
      <c r="I23" s="50"/>
      <c r="J23" s="50"/>
      <c r="K23" s="49"/>
    </row>
    <row r="24" spans="1:11" ht="15" x14ac:dyDescent="0.25">
      <c r="A24" s="8" t="s">
        <v>18</v>
      </c>
      <c r="B24" s="9">
        <v>4800000</v>
      </c>
      <c r="C24" s="9">
        <v>3914555.67</v>
      </c>
      <c r="G24" s="49"/>
      <c r="H24" s="50"/>
      <c r="I24" s="50"/>
      <c r="J24" s="49"/>
      <c r="K24" s="49"/>
    </row>
    <row r="25" spans="1:11" ht="15" x14ac:dyDescent="0.25">
      <c r="A25" s="8" t="s">
        <v>19</v>
      </c>
      <c r="B25" s="9">
        <v>8500000</v>
      </c>
      <c r="C25" s="9">
        <v>675000</v>
      </c>
      <c r="G25" s="49"/>
      <c r="H25" s="50"/>
      <c r="I25" s="50"/>
      <c r="J25" s="49"/>
      <c r="K25" s="49"/>
    </row>
    <row r="26" spans="1:11" ht="15" x14ac:dyDescent="0.25">
      <c r="A26" s="8" t="s">
        <v>20</v>
      </c>
      <c r="B26" s="9">
        <v>7950000</v>
      </c>
      <c r="C26" s="9">
        <v>4815000</v>
      </c>
      <c r="G26" s="49"/>
      <c r="H26" s="50"/>
      <c r="I26" s="50"/>
      <c r="J26" s="49"/>
      <c r="K26" s="49"/>
    </row>
    <row r="27" spans="1:11" ht="15" x14ac:dyDescent="0.25">
      <c r="A27" s="8" t="s">
        <v>21</v>
      </c>
      <c r="B27" s="9">
        <v>3000000</v>
      </c>
      <c r="C27" s="9">
        <v>3031500</v>
      </c>
    </row>
    <row r="28" spans="1:11" ht="15" x14ac:dyDescent="0.25">
      <c r="A28" s="6" t="s">
        <v>22</v>
      </c>
      <c r="B28" s="7">
        <f>SUM(B29:B37)</f>
        <v>15765000</v>
      </c>
      <c r="C28" s="7">
        <f>C29+C30+C31+C32+C33+C34+C35+C37</f>
        <v>71193799</v>
      </c>
    </row>
    <row r="29" spans="1:11" ht="15" x14ac:dyDescent="0.25">
      <c r="A29" s="8" t="s">
        <v>23</v>
      </c>
      <c r="B29" s="9">
        <v>800000</v>
      </c>
      <c r="C29" s="9">
        <v>1188100</v>
      </c>
    </row>
    <row r="30" spans="1:11" ht="15" x14ac:dyDescent="0.25">
      <c r="A30" s="8" t="s">
        <v>24</v>
      </c>
      <c r="B30" s="9">
        <v>700000</v>
      </c>
      <c r="C30" s="9">
        <v>280000</v>
      </c>
    </row>
    <row r="31" spans="1:11" ht="15" x14ac:dyDescent="0.25">
      <c r="A31" s="8" t="s">
        <v>25</v>
      </c>
      <c r="B31" s="9">
        <v>685000</v>
      </c>
      <c r="C31" s="9">
        <v>651000</v>
      </c>
    </row>
    <row r="32" spans="1:11" ht="15" x14ac:dyDescent="0.25">
      <c r="A32" s="8" t="s">
        <v>26</v>
      </c>
      <c r="B32" s="9">
        <v>0</v>
      </c>
      <c r="C32" s="9">
        <v>55000</v>
      </c>
    </row>
    <row r="33" spans="1:3" ht="15" x14ac:dyDescent="0.25">
      <c r="A33" s="8" t="s">
        <v>27</v>
      </c>
      <c r="B33" s="9">
        <v>0</v>
      </c>
      <c r="C33" s="9">
        <v>0</v>
      </c>
    </row>
    <row r="34" spans="1:3" ht="15" x14ac:dyDescent="0.25">
      <c r="A34" s="8" t="s">
        <v>28</v>
      </c>
      <c r="B34" s="9">
        <v>180000</v>
      </c>
      <c r="C34" s="9">
        <v>67845</v>
      </c>
    </row>
    <row r="35" spans="1:3" ht="15" x14ac:dyDescent="0.25">
      <c r="A35" s="8" t="s">
        <v>29</v>
      </c>
      <c r="B35" s="9">
        <v>6700000</v>
      </c>
      <c r="C35" s="9">
        <v>6906400</v>
      </c>
    </row>
    <row r="36" spans="1:3" ht="15" x14ac:dyDescent="0.25">
      <c r="A36" s="8" t="s">
        <v>30</v>
      </c>
      <c r="B36" s="9"/>
      <c r="C36" s="9">
        <v>0</v>
      </c>
    </row>
    <row r="37" spans="1:3" ht="15" x14ac:dyDescent="0.25">
      <c r="A37" s="8" t="s">
        <v>31</v>
      </c>
      <c r="B37" s="9">
        <v>6700000</v>
      </c>
      <c r="C37" s="9">
        <v>62045454</v>
      </c>
    </row>
    <row r="38" spans="1:3" ht="15" x14ac:dyDescent="0.25">
      <c r="A38" s="6" t="s">
        <v>32</v>
      </c>
      <c r="B38" s="7">
        <f>SUM(B39:B47)</f>
        <v>12699998</v>
      </c>
      <c r="C38" s="7">
        <f>SUM(C39:C47)</f>
        <v>9438900</v>
      </c>
    </row>
    <row r="39" spans="1:3" ht="15" x14ac:dyDescent="0.25">
      <c r="A39" s="8" t="s">
        <v>33</v>
      </c>
      <c r="B39" s="9">
        <v>7000000</v>
      </c>
      <c r="C39" s="9">
        <v>3307800</v>
      </c>
    </row>
    <row r="40" spans="1:3" ht="15" x14ac:dyDescent="0.25">
      <c r="A40" s="8" t="s">
        <v>34</v>
      </c>
      <c r="B40" s="9">
        <v>0</v>
      </c>
      <c r="C40" s="9">
        <v>1905200</v>
      </c>
    </row>
    <row r="41" spans="1:3" ht="15" x14ac:dyDescent="0.25">
      <c r="A41" s="8" t="s">
        <v>35</v>
      </c>
      <c r="B41" s="9">
        <v>0</v>
      </c>
      <c r="C41" s="9">
        <v>27000</v>
      </c>
    </row>
    <row r="42" spans="1:3" ht="15" x14ac:dyDescent="0.25">
      <c r="A42" s="8" t="s">
        <v>36</v>
      </c>
      <c r="B42" s="9">
        <v>5200000</v>
      </c>
      <c r="C42" s="9">
        <v>2707500</v>
      </c>
    </row>
    <row r="43" spans="1:3" ht="15" x14ac:dyDescent="0.25">
      <c r="A43" s="8" t="s">
        <v>37</v>
      </c>
      <c r="B43" s="9">
        <v>499998</v>
      </c>
      <c r="C43" s="9">
        <v>1403900</v>
      </c>
    </row>
    <row r="44" spans="1:3" ht="15" x14ac:dyDescent="0.25">
      <c r="A44" s="8" t="s">
        <v>38</v>
      </c>
      <c r="B44" s="9">
        <v>0</v>
      </c>
      <c r="C44" s="9">
        <v>0</v>
      </c>
    </row>
    <row r="45" spans="1:3" ht="15" x14ac:dyDescent="0.25">
      <c r="A45" s="8" t="s">
        <v>39</v>
      </c>
      <c r="B45" s="9">
        <v>0</v>
      </c>
      <c r="C45" s="9">
        <v>0</v>
      </c>
    </row>
    <row r="46" spans="1:3" ht="15" x14ac:dyDescent="0.25">
      <c r="A46" s="8" t="s">
        <v>40</v>
      </c>
      <c r="B46" s="9">
        <v>0</v>
      </c>
      <c r="C46" s="9">
        <v>0</v>
      </c>
    </row>
    <row r="47" spans="1:3" ht="15" x14ac:dyDescent="0.25">
      <c r="A47" s="8" t="s">
        <v>41</v>
      </c>
      <c r="B47" s="9"/>
      <c r="C47" s="9">
        <v>87500</v>
      </c>
    </row>
    <row r="48" spans="1:3" thickBot="1" x14ac:dyDescent="0.3">
      <c r="A48" s="11" t="s">
        <v>42</v>
      </c>
      <c r="B48" s="12">
        <f>+B12+B18+B28+B38</f>
        <v>587852991</v>
      </c>
      <c r="C48" s="12">
        <f>+C12+C18+C28+C38</f>
        <v>647400706.66999996</v>
      </c>
    </row>
    <row r="49" spans="1:4" thickTop="1" x14ac:dyDescent="0.25">
      <c r="A49" s="66" t="s">
        <v>64</v>
      </c>
      <c r="B49" s="67"/>
      <c r="C49" s="68"/>
    </row>
    <row r="50" spans="1:4" ht="15" x14ac:dyDescent="0.25">
      <c r="A50" s="69" t="s">
        <v>65</v>
      </c>
      <c r="B50" s="70"/>
      <c r="C50" s="71"/>
    </row>
    <row r="52" spans="1:4" ht="15" x14ac:dyDescent="0.25">
      <c r="A52" s="56" t="s">
        <v>66</v>
      </c>
      <c r="B52" s="56"/>
      <c r="C52" s="56"/>
    </row>
    <row r="53" spans="1:4" ht="15" x14ac:dyDescent="0.25">
      <c r="A53" s="55" t="s">
        <v>71</v>
      </c>
      <c r="B53" s="55"/>
      <c r="C53" s="55"/>
    </row>
    <row r="54" spans="1:4" ht="15" x14ac:dyDescent="0.25">
      <c r="A54" s="56" t="s">
        <v>72</v>
      </c>
      <c r="B54" s="56"/>
      <c r="C54" s="56"/>
    </row>
    <row r="55" spans="1:4" ht="15.75" customHeight="1" x14ac:dyDescent="0.25">
      <c r="A55" s="53"/>
      <c r="B55" s="53"/>
      <c r="C55" s="53"/>
      <c r="D55" s="53"/>
    </row>
    <row r="56" spans="1:4" ht="15.75" customHeight="1" x14ac:dyDescent="0.25">
      <c r="A56" s="53"/>
      <c r="B56" s="53"/>
      <c r="C56" s="53"/>
      <c r="D56" s="53"/>
    </row>
    <row r="57" spans="1:4" ht="15.75" customHeight="1" x14ac:dyDescent="0.25">
      <c r="A57" s="53"/>
      <c r="B57" s="53"/>
      <c r="C57" s="53"/>
      <c r="D57" s="53"/>
    </row>
    <row r="58" spans="1:4" ht="15.75" customHeight="1" x14ac:dyDescent="0.25">
      <c r="A58" s="53"/>
      <c r="B58" s="53"/>
      <c r="C58" s="53"/>
      <c r="D58" s="53"/>
    </row>
  </sheetData>
  <mergeCells count="14">
    <mergeCell ref="A55:D58"/>
    <mergeCell ref="A1:D3"/>
    <mergeCell ref="A53:C53"/>
    <mergeCell ref="A54:C54"/>
    <mergeCell ref="A4:C4"/>
    <mergeCell ref="A5:C5"/>
    <mergeCell ref="A6:C6"/>
    <mergeCell ref="A7:C7"/>
    <mergeCell ref="A9:A10"/>
    <mergeCell ref="B9:B10"/>
    <mergeCell ref="C9:C10"/>
    <mergeCell ref="A49:C49"/>
    <mergeCell ref="A50:C50"/>
    <mergeCell ref="A52:C52"/>
  </mergeCells>
  <pageMargins left="0.70866141732283472" right="0.70866141732283472" top="0.15748031496062992" bottom="0.15748031496062992" header="0.31496062992125984" footer="0.15748031496062992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3"/>
  <sheetViews>
    <sheetView tabSelected="1" topLeftCell="A13" zoomScale="70" zoomScaleNormal="70" workbookViewId="0">
      <selection activeCell="A54" sqref="A54:XFD56"/>
    </sheetView>
  </sheetViews>
  <sheetFormatPr baseColWidth="10" defaultRowHeight="15" x14ac:dyDescent="0.25"/>
  <cols>
    <col min="1" max="1" width="52.85546875" style="1" customWidth="1"/>
    <col min="2" max="2" width="17.5703125" style="26" customWidth="1"/>
    <col min="3" max="3" width="16.7109375" style="36" customWidth="1"/>
    <col min="4" max="4" width="15.85546875" style="26" customWidth="1"/>
    <col min="5" max="6" width="15.7109375" style="26" customWidth="1"/>
    <col min="7" max="7" width="17.85546875" style="26" customWidth="1"/>
    <col min="8" max="8" width="16.42578125" style="26" customWidth="1"/>
    <col min="9" max="9" width="14.7109375" style="26" customWidth="1"/>
    <col min="10" max="10" width="15" style="26" customWidth="1"/>
    <col min="11" max="11" width="18" style="26" customWidth="1"/>
    <col min="12" max="12" width="0.140625" style="26" customWidth="1"/>
    <col min="13" max="13" width="10.140625" style="26" hidden="1" customWidth="1"/>
    <col min="14" max="14" width="16" style="26" hidden="1" customWidth="1"/>
    <col min="15" max="15" width="16.140625" style="26" hidden="1" customWidth="1"/>
    <col min="16" max="16" width="16.42578125" style="26" customWidth="1"/>
    <col min="17" max="16384" width="11.42578125" style="1"/>
  </cols>
  <sheetData>
    <row r="1" spans="1:16" x14ac:dyDescent="0.25">
      <c r="C1" s="72"/>
      <c r="D1" s="72"/>
      <c r="E1" s="72"/>
    </row>
    <row r="2" spans="1:16" x14ac:dyDescent="0.25">
      <c r="C2" s="72"/>
      <c r="D2" s="72"/>
      <c r="E2" s="72"/>
    </row>
    <row r="3" spans="1:16" x14ac:dyDescent="0.25">
      <c r="C3" s="72"/>
      <c r="D3" s="72"/>
      <c r="E3" s="72"/>
    </row>
    <row r="4" spans="1:16" ht="15.75" x14ac:dyDescent="0.25">
      <c r="A4" s="77" t="s">
        <v>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</row>
    <row r="5" spans="1:16" ht="15.75" x14ac:dyDescent="0.25">
      <c r="A5" s="77" t="s">
        <v>61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</row>
    <row r="6" spans="1:16" ht="15.75" x14ac:dyDescent="0.25">
      <c r="A6" s="79" t="s">
        <v>0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</row>
    <row r="7" spans="1:16" ht="15.75" x14ac:dyDescent="0.25">
      <c r="A7" s="81" t="s">
        <v>67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</row>
    <row r="8" spans="1:16" ht="15.75" x14ac:dyDescent="0.25">
      <c r="A8" s="83" t="s">
        <v>43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</row>
    <row r="9" spans="1:16" ht="15.75" x14ac:dyDescent="0.25">
      <c r="A9" s="83" t="s">
        <v>1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</row>
    <row r="10" spans="1:16" ht="15.75" x14ac:dyDescent="0.25">
      <c r="A10" s="2"/>
      <c r="B10" s="17"/>
      <c r="C10" s="27"/>
      <c r="D10" s="33"/>
      <c r="E10" s="37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6" ht="15.75" x14ac:dyDescent="0.25">
      <c r="A11" s="74" t="s">
        <v>2</v>
      </c>
      <c r="B11" s="75" t="s">
        <v>3</v>
      </c>
      <c r="C11" s="75" t="s">
        <v>4</v>
      </c>
      <c r="D11" s="76" t="s">
        <v>44</v>
      </c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</row>
    <row r="12" spans="1:16" ht="15.75" x14ac:dyDescent="0.25">
      <c r="A12" s="74"/>
      <c r="B12" s="75"/>
      <c r="C12" s="75"/>
      <c r="D12" s="38" t="s">
        <v>45</v>
      </c>
      <c r="E12" s="38" t="s">
        <v>46</v>
      </c>
      <c r="F12" s="38" t="s">
        <v>47</v>
      </c>
      <c r="G12" s="38" t="s">
        <v>48</v>
      </c>
      <c r="H12" s="38" t="s">
        <v>49</v>
      </c>
      <c r="I12" s="38" t="s">
        <v>50</v>
      </c>
      <c r="J12" s="38" t="s">
        <v>51</v>
      </c>
      <c r="K12" s="38" t="s">
        <v>52</v>
      </c>
      <c r="L12" s="38" t="s">
        <v>53</v>
      </c>
      <c r="M12" s="38" t="s">
        <v>54</v>
      </c>
      <c r="N12" s="38" t="s">
        <v>55</v>
      </c>
      <c r="O12" s="38" t="s">
        <v>56</v>
      </c>
      <c r="P12" s="38" t="s">
        <v>57</v>
      </c>
    </row>
    <row r="13" spans="1:16" ht="15.75" x14ac:dyDescent="0.25">
      <c r="A13" s="13" t="s">
        <v>5</v>
      </c>
      <c r="B13" s="28">
        <f t="shared" ref="B13:H13" si="0">B14+B20+B30+B40</f>
        <v>587852991</v>
      </c>
      <c r="C13" s="29">
        <f>C14+C20+C30+C40</f>
        <v>647400706.66999996</v>
      </c>
      <c r="D13" s="39">
        <f t="shared" si="0"/>
        <v>42274531.18</v>
      </c>
      <c r="E13" s="29">
        <f t="shared" si="0"/>
        <v>40931776.409999996</v>
      </c>
      <c r="F13" s="29">
        <f t="shared" si="0"/>
        <v>43616404.719999999</v>
      </c>
      <c r="G13" s="29">
        <f t="shared" si="0"/>
        <v>43097476.029999994</v>
      </c>
      <c r="H13" s="29">
        <f t="shared" si="0"/>
        <v>43138622.709999986</v>
      </c>
      <c r="I13" s="29">
        <f t="shared" ref="I13:J13" si="1">I14+I20+I30+I40</f>
        <v>50442454.509999998</v>
      </c>
      <c r="J13" s="29">
        <f t="shared" si="1"/>
        <v>41966178.419999994</v>
      </c>
      <c r="K13" s="29">
        <f t="shared" ref="K13" si="2">K14+K20+K30+K40</f>
        <v>66054365.379999995</v>
      </c>
      <c r="L13" s="39"/>
      <c r="M13" s="39"/>
      <c r="N13" s="39"/>
      <c r="O13" s="39"/>
      <c r="P13" s="39">
        <f>P14+P20+P30+P40</f>
        <v>371521809.36000001</v>
      </c>
    </row>
    <row r="14" spans="1:16" ht="15.75" x14ac:dyDescent="0.25">
      <c r="A14" s="14" t="s">
        <v>6</v>
      </c>
      <c r="B14" s="28">
        <f t="shared" ref="B14" si="3">SUM(B15:B19)</f>
        <v>485837993</v>
      </c>
      <c r="C14" s="29">
        <f>C15+C16+C17+C19</f>
        <v>521001817</v>
      </c>
      <c r="D14" s="39">
        <f t="shared" ref="D14:J14" si="4">SUM(D15:D19)</f>
        <v>39741946.07</v>
      </c>
      <c r="E14" s="29">
        <f t="shared" si="4"/>
        <v>39281247.229999997</v>
      </c>
      <c r="F14" s="29">
        <f t="shared" si="4"/>
        <v>39656875.129999995</v>
      </c>
      <c r="G14" s="29">
        <f t="shared" si="4"/>
        <v>39162776.869999997</v>
      </c>
      <c r="H14" s="29">
        <f t="shared" si="4"/>
        <v>39474679.039999992</v>
      </c>
      <c r="I14" s="29">
        <f t="shared" si="4"/>
        <v>45374326.969999999</v>
      </c>
      <c r="J14" s="84">
        <f t="shared" si="4"/>
        <v>39444225.909999996</v>
      </c>
      <c r="K14" s="29">
        <f>SUM(K15:K19)</f>
        <v>62007620.43</v>
      </c>
      <c r="L14" s="39"/>
      <c r="M14" s="39"/>
      <c r="N14" s="39"/>
      <c r="O14" s="39"/>
      <c r="P14" s="39">
        <f>SUM(P15:P19)</f>
        <v>344143697.65000004</v>
      </c>
    </row>
    <row r="15" spans="1:16" ht="15.75" x14ac:dyDescent="0.25">
      <c r="A15" s="15" t="s">
        <v>7</v>
      </c>
      <c r="B15" s="30">
        <v>425630162</v>
      </c>
      <c r="C15" s="30">
        <v>425238857</v>
      </c>
      <c r="D15" s="30">
        <v>34174364.109999999</v>
      </c>
      <c r="E15" s="18">
        <v>33774764.109999999</v>
      </c>
      <c r="F15" s="16">
        <f>27128228.78+35000+5434000+833000+290000+84135.33+180000+128057.22</f>
        <v>34112421.329999998</v>
      </c>
      <c r="G15" s="30">
        <f>27223228.78+6361125+84135.33</f>
        <v>33668489.109999999</v>
      </c>
      <c r="H15" s="30">
        <f>27427630.84+6177916.67+84135.33+265814.95</f>
        <v>33955497.789999999</v>
      </c>
      <c r="I15" s="30">
        <f>27446880.84+6421250+84135.33</f>
        <v>33952266.170000002</v>
      </c>
      <c r="J15" s="85">
        <v>33902391.079999998</v>
      </c>
      <c r="K15" s="45">
        <v>34457702.659999996</v>
      </c>
      <c r="L15" s="30"/>
      <c r="M15" s="30"/>
      <c r="N15" s="30"/>
      <c r="O15" s="30"/>
      <c r="P15" s="30">
        <f>SUM(D15:O15)</f>
        <v>271997896.36000001</v>
      </c>
    </row>
    <row r="16" spans="1:16" ht="15.75" x14ac:dyDescent="0.25">
      <c r="A16" s="15" t="s">
        <v>8</v>
      </c>
      <c r="B16" s="30">
        <v>10350834</v>
      </c>
      <c r="C16" s="30">
        <v>32625191</v>
      </c>
      <c r="D16" s="30">
        <v>2784894.89</v>
      </c>
      <c r="E16" s="18">
        <v>366000</v>
      </c>
      <c r="F16" s="16">
        <f>29521.89+375000</f>
        <v>404521.89</v>
      </c>
      <c r="G16" s="16">
        <v>366000</v>
      </c>
      <c r="H16" s="45">
        <v>390049.66</v>
      </c>
      <c r="I16" s="45">
        <v>6247597.9400000004</v>
      </c>
      <c r="J16" s="85">
        <v>375000</v>
      </c>
      <c r="K16" s="45">
        <v>22351092.420000002</v>
      </c>
      <c r="L16" s="30"/>
      <c r="M16" s="30"/>
      <c r="N16" s="30"/>
      <c r="O16" s="30"/>
      <c r="P16" s="30">
        <f t="shared" ref="P16:P19" si="5">SUM(D16:O16)</f>
        <v>33285156.800000004</v>
      </c>
    </row>
    <row r="17" spans="1:16" ht="15.75" x14ac:dyDescent="0.25">
      <c r="A17" s="15" t="s">
        <v>9</v>
      </c>
      <c r="B17" s="30">
        <v>396000</v>
      </c>
      <c r="C17" s="30">
        <v>396000</v>
      </c>
      <c r="D17" s="30">
        <v>0</v>
      </c>
      <c r="E17" s="18">
        <v>0</v>
      </c>
      <c r="F17" s="18">
        <v>0</v>
      </c>
      <c r="G17" s="30"/>
      <c r="H17" s="30"/>
      <c r="I17" s="30"/>
      <c r="J17" s="86"/>
      <c r="K17" s="45">
        <v>4876</v>
      </c>
      <c r="L17" s="30"/>
      <c r="M17" s="30"/>
      <c r="N17" s="30"/>
      <c r="O17" s="30"/>
      <c r="P17" s="30">
        <f t="shared" si="5"/>
        <v>4876</v>
      </c>
    </row>
    <row r="18" spans="1:16" ht="15.75" x14ac:dyDescent="0.25">
      <c r="A18" s="15" t="s">
        <v>10</v>
      </c>
      <c r="B18" s="30">
        <v>0</v>
      </c>
      <c r="C18" s="30">
        <v>0</v>
      </c>
      <c r="D18" s="30">
        <v>0</v>
      </c>
      <c r="E18" s="18">
        <v>0</v>
      </c>
      <c r="F18" s="18">
        <v>0</v>
      </c>
      <c r="G18" s="30"/>
      <c r="H18" s="30"/>
      <c r="I18" s="30"/>
      <c r="J18" s="86"/>
      <c r="K18" s="30"/>
      <c r="L18" s="30"/>
      <c r="M18" s="30"/>
      <c r="N18" s="30"/>
      <c r="O18" s="30"/>
      <c r="P18" s="30">
        <f t="shared" si="5"/>
        <v>0</v>
      </c>
    </row>
    <row r="19" spans="1:16" ht="15.75" x14ac:dyDescent="0.25">
      <c r="A19" s="15" t="s">
        <v>11</v>
      </c>
      <c r="B19" s="30">
        <v>49460997</v>
      </c>
      <c r="C19" s="30">
        <v>62741769</v>
      </c>
      <c r="D19" s="30">
        <v>2782687.07</v>
      </c>
      <c r="E19" s="18">
        <v>5140483.12</v>
      </c>
      <c r="F19" s="16">
        <f>2390180.39+2397624.86+352126.66</f>
        <v>5139931.91</v>
      </c>
      <c r="G19" s="30">
        <f>2384614.74+2387977.74+355695.28</f>
        <v>5128287.7600000007</v>
      </c>
      <c r="H19" s="30">
        <f>2383779.1+2389482.49+355870</f>
        <v>5129131.59</v>
      </c>
      <c r="I19" s="45">
        <v>5174462.8600000003</v>
      </c>
      <c r="J19" s="85">
        <v>5166834.83</v>
      </c>
      <c r="K19" s="45">
        <v>5193949.3499999996</v>
      </c>
      <c r="L19" s="30"/>
      <c r="M19" s="30"/>
      <c r="N19" s="30"/>
      <c r="O19" s="30"/>
      <c r="P19" s="30">
        <f t="shared" si="5"/>
        <v>38855768.490000002</v>
      </c>
    </row>
    <row r="20" spans="1:16" ht="15.75" x14ac:dyDescent="0.25">
      <c r="A20" s="14" t="s">
        <v>12</v>
      </c>
      <c r="B20" s="28">
        <f>SUM(B21:B29)</f>
        <v>73550000</v>
      </c>
      <c r="C20" s="29">
        <f>C21+C22+C23+C24+C25+C26+C27+C28+C29</f>
        <v>45766190.670000002</v>
      </c>
      <c r="D20" s="39">
        <f t="shared" ref="D20" si="6">SUM(D21:D29)</f>
        <v>2532585.11</v>
      </c>
      <c r="E20" s="29">
        <f t="shared" ref="E20:J20" si="7">SUM(E21:E29)</f>
        <v>1455220.92</v>
      </c>
      <c r="F20" s="29">
        <f t="shared" si="7"/>
        <v>3762575.84</v>
      </c>
      <c r="G20" s="29">
        <f t="shared" si="7"/>
        <v>2779360.54</v>
      </c>
      <c r="H20" s="29">
        <f t="shared" si="7"/>
        <v>3623673.66</v>
      </c>
      <c r="I20" s="29">
        <f t="shared" si="7"/>
        <v>2910262.1599999997</v>
      </c>
      <c r="J20" s="87">
        <f t="shared" si="7"/>
        <v>2131722.9000000004</v>
      </c>
      <c r="K20" s="29">
        <f>SUM(K21:K29)</f>
        <v>3812024.73</v>
      </c>
      <c r="L20" s="39"/>
      <c r="M20" s="39"/>
      <c r="N20" s="39"/>
      <c r="O20" s="39"/>
      <c r="P20" s="39">
        <f>SUM(P21:P29)</f>
        <v>23007425.859999999</v>
      </c>
    </row>
    <row r="21" spans="1:16" ht="15.75" x14ac:dyDescent="0.25">
      <c r="A21" s="19" t="s">
        <v>13</v>
      </c>
      <c r="B21" s="30">
        <v>41300000</v>
      </c>
      <c r="C21" s="30">
        <v>29978455</v>
      </c>
      <c r="D21" s="40">
        <v>2174061.15</v>
      </c>
      <c r="E21" s="31">
        <v>1089404.82</v>
      </c>
      <c r="F21" s="16">
        <f>425339.53+2406326.86+59962+16933</f>
        <v>2908561.3899999997</v>
      </c>
      <c r="G21" s="40">
        <f>342591.52+1673738.34+74362+18933</f>
        <v>2109624.8600000003</v>
      </c>
      <c r="H21" s="40">
        <f>371596.78+2092713.22+59962+14933</f>
        <v>2539205</v>
      </c>
      <c r="I21" s="45">
        <v>2211784.0299999998</v>
      </c>
      <c r="J21" s="85">
        <v>1314851.07</v>
      </c>
      <c r="K21" s="45">
        <v>2366572.14</v>
      </c>
      <c r="L21" s="40"/>
      <c r="M21" s="40"/>
      <c r="N21" s="40"/>
      <c r="O21" s="40"/>
      <c r="P21" s="40">
        <f>SUM(D21:O21)</f>
        <v>16714064.459999999</v>
      </c>
    </row>
    <row r="22" spans="1:16" ht="15.75" x14ac:dyDescent="0.25">
      <c r="A22" s="19" t="s">
        <v>14</v>
      </c>
      <c r="B22" s="30">
        <v>2000000</v>
      </c>
      <c r="C22" s="30">
        <v>560000</v>
      </c>
      <c r="D22" s="40">
        <v>0</v>
      </c>
      <c r="E22" s="31">
        <v>0</v>
      </c>
      <c r="F22" s="16"/>
      <c r="G22" s="40"/>
      <c r="H22" s="40"/>
      <c r="I22" s="40"/>
      <c r="J22" s="88"/>
      <c r="K22" s="40"/>
      <c r="L22" s="40"/>
      <c r="M22" s="40"/>
      <c r="N22" s="40"/>
      <c r="O22" s="40"/>
      <c r="P22" s="40">
        <f>SUM(D22:O22)</f>
        <v>0</v>
      </c>
    </row>
    <row r="23" spans="1:16" ht="15.75" x14ac:dyDescent="0.25">
      <c r="A23" s="19" t="s">
        <v>15</v>
      </c>
      <c r="B23" s="30">
        <v>2000000</v>
      </c>
      <c r="C23" s="30">
        <v>800000</v>
      </c>
      <c r="D23" s="40">
        <v>0</v>
      </c>
      <c r="E23" s="31">
        <v>0</v>
      </c>
      <c r="F23" s="40"/>
      <c r="G23" s="42"/>
      <c r="H23" s="45">
        <v>58650</v>
      </c>
      <c r="I23" s="40"/>
      <c r="J23" s="88"/>
      <c r="K23" s="40"/>
      <c r="L23" s="40"/>
      <c r="M23" s="40"/>
      <c r="N23" s="40"/>
      <c r="O23" s="40"/>
      <c r="P23" s="40">
        <f t="shared" ref="P23:P49" si="8">SUM(D23:O23)</f>
        <v>58650</v>
      </c>
    </row>
    <row r="24" spans="1:16" ht="15.75" x14ac:dyDescent="0.25">
      <c r="A24" s="19" t="s">
        <v>16</v>
      </c>
      <c r="B24" s="30">
        <v>2000000</v>
      </c>
      <c r="C24" s="30">
        <v>0</v>
      </c>
      <c r="D24" s="40">
        <v>0</v>
      </c>
      <c r="E24" s="31">
        <v>0</v>
      </c>
      <c r="F24" s="40"/>
      <c r="G24" s="40"/>
      <c r="H24" s="40"/>
      <c r="I24" s="40"/>
      <c r="J24" s="88"/>
      <c r="K24" s="40"/>
      <c r="L24" s="40"/>
      <c r="M24" s="40"/>
      <c r="N24" s="40"/>
      <c r="O24" s="40"/>
      <c r="P24" s="40">
        <f t="shared" si="8"/>
        <v>0</v>
      </c>
    </row>
    <row r="25" spans="1:16" ht="15.75" x14ac:dyDescent="0.25">
      <c r="A25" s="19" t="s">
        <v>17</v>
      </c>
      <c r="B25" s="30">
        <v>2000000</v>
      </c>
      <c r="C25" s="30">
        <v>1991680</v>
      </c>
      <c r="D25" s="40">
        <v>64900</v>
      </c>
      <c r="E25" s="31">
        <v>64900</v>
      </c>
      <c r="F25" s="40">
        <v>524750</v>
      </c>
      <c r="G25" s="16">
        <v>117960.53</v>
      </c>
      <c r="H25" s="45">
        <v>64900</v>
      </c>
      <c r="I25" s="40"/>
      <c r="J25" s="85">
        <v>64900</v>
      </c>
      <c r="K25" s="45">
        <v>129800</v>
      </c>
      <c r="L25" s="40"/>
      <c r="M25" s="40"/>
      <c r="N25" s="40"/>
      <c r="O25" s="40"/>
      <c r="P25" s="40">
        <f t="shared" si="8"/>
        <v>1032110.53</v>
      </c>
    </row>
    <row r="26" spans="1:16" ht="15.75" x14ac:dyDescent="0.25">
      <c r="A26" s="15" t="s">
        <v>18</v>
      </c>
      <c r="B26" s="30">
        <v>4800000</v>
      </c>
      <c r="C26" s="30">
        <v>3914555.67</v>
      </c>
      <c r="D26" s="30">
        <v>293623.96000000002</v>
      </c>
      <c r="E26" s="18">
        <v>300916.09999999998</v>
      </c>
      <c r="F26" s="16">
        <v>296794.45</v>
      </c>
      <c r="G26" s="16">
        <v>297003.15000000002</v>
      </c>
      <c r="H26" s="45">
        <v>293416.98</v>
      </c>
      <c r="I26" s="45">
        <v>323025.13</v>
      </c>
      <c r="J26" s="85">
        <v>326050.83</v>
      </c>
      <c r="K26" s="45">
        <v>315652.59000000003</v>
      </c>
      <c r="L26" s="30"/>
      <c r="M26" s="30"/>
      <c r="N26" s="30"/>
      <c r="O26" s="30"/>
      <c r="P26" s="30">
        <f t="shared" si="8"/>
        <v>2446483.19</v>
      </c>
    </row>
    <row r="27" spans="1:16" ht="15.75" x14ac:dyDescent="0.25">
      <c r="A27" s="15" t="s">
        <v>19</v>
      </c>
      <c r="B27" s="30">
        <v>8500000</v>
      </c>
      <c r="C27" s="30">
        <v>675000</v>
      </c>
      <c r="D27" s="30">
        <v>0</v>
      </c>
      <c r="E27" s="30">
        <v>0</v>
      </c>
      <c r="F27" s="30"/>
      <c r="G27" s="30"/>
      <c r="H27" s="45">
        <v>9586.5</v>
      </c>
      <c r="I27" s="45">
        <v>46400</v>
      </c>
      <c r="J27" s="85">
        <v>201780</v>
      </c>
      <c r="K27" s="30"/>
      <c r="L27" s="30"/>
      <c r="M27" s="30"/>
      <c r="N27" s="30"/>
      <c r="O27" s="30"/>
      <c r="P27" s="30">
        <f t="shared" si="8"/>
        <v>257766.5</v>
      </c>
    </row>
    <row r="28" spans="1:16" ht="15.75" x14ac:dyDescent="0.25">
      <c r="A28" s="15" t="s">
        <v>20</v>
      </c>
      <c r="B28" s="30">
        <v>7950000</v>
      </c>
      <c r="C28" s="30">
        <v>4815000</v>
      </c>
      <c r="D28" s="30">
        <v>0</v>
      </c>
      <c r="E28" s="30">
        <v>0</v>
      </c>
      <c r="F28" s="30"/>
      <c r="G28" s="30"/>
      <c r="H28" s="45">
        <v>500000</v>
      </c>
      <c r="I28" s="30"/>
      <c r="J28" s="88"/>
      <c r="K28" s="45">
        <v>1000000</v>
      </c>
      <c r="L28" s="30"/>
      <c r="M28" s="30"/>
      <c r="N28" s="30"/>
      <c r="O28" s="30"/>
      <c r="P28" s="30">
        <f t="shared" si="8"/>
        <v>1500000</v>
      </c>
    </row>
    <row r="29" spans="1:16" ht="15.75" x14ac:dyDescent="0.25">
      <c r="A29" s="15" t="s">
        <v>21</v>
      </c>
      <c r="B29" s="30">
        <v>3000000</v>
      </c>
      <c r="C29" s="30">
        <v>3031500</v>
      </c>
      <c r="D29" s="30">
        <v>0</v>
      </c>
      <c r="E29" s="30">
        <v>0</v>
      </c>
      <c r="F29" s="16">
        <v>32470</v>
      </c>
      <c r="G29" s="16">
        <v>254772</v>
      </c>
      <c r="H29" s="45">
        <v>157915.18</v>
      </c>
      <c r="I29" s="45">
        <v>329053</v>
      </c>
      <c r="J29" s="85">
        <v>224141</v>
      </c>
      <c r="K29" s="30"/>
      <c r="L29" s="30"/>
      <c r="M29" s="30"/>
      <c r="N29" s="30"/>
      <c r="O29" s="30"/>
      <c r="P29" s="30">
        <f>SUM(D29:O29)</f>
        <v>998351.17999999993</v>
      </c>
    </row>
    <row r="30" spans="1:16" ht="15.75" x14ac:dyDescent="0.25">
      <c r="A30" s="14" t="s">
        <v>22</v>
      </c>
      <c r="B30" s="28">
        <f>+B31+B32+B33+B34+B35+B36+B37+B38+B39</f>
        <v>15765000</v>
      </c>
      <c r="C30" s="29">
        <f>C31+C32+C33+C34+C35+C36+C37+C39</f>
        <v>71193799</v>
      </c>
      <c r="D30" s="39">
        <v>0</v>
      </c>
      <c r="E30" s="29">
        <f>SUM(E31:E39)</f>
        <v>195308.26</v>
      </c>
      <c r="F30" s="29">
        <f>SUM(F31:F39)</f>
        <v>196953.75</v>
      </c>
      <c r="G30" s="29">
        <f>SUM(G31:G39)</f>
        <v>1155338.6200000001</v>
      </c>
      <c r="H30" s="29">
        <f t="shared" ref="H30:P30" si="9">SUM(H31:H39)</f>
        <v>40270.01</v>
      </c>
      <c r="I30" s="29">
        <f t="shared" si="9"/>
        <v>1841145.1700000002</v>
      </c>
      <c r="J30" s="87">
        <f t="shared" si="9"/>
        <v>361319.61</v>
      </c>
      <c r="K30" s="29">
        <f>SUM(K31:K39)</f>
        <v>155695.22</v>
      </c>
      <c r="L30" s="29">
        <f t="shared" si="9"/>
        <v>0</v>
      </c>
      <c r="M30" s="29">
        <f t="shared" si="9"/>
        <v>0</v>
      </c>
      <c r="N30" s="29">
        <f t="shared" si="9"/>
        <v>0</v>
      </c>
      <c r="O30" s="29">
        <f t="shared" si="9"/>
        <v>0</v>
      </c>
      <c r="P30" s="29">
        <f t="shared" si="9"/>
        <v>3946030.64</v>
      </c>
    </row>
    <row r="31" spans="1:16" ht="15.75" x14ac:dyDescent="0.25">
      <c r="A31" s="15" t="s">
        <v>23</v>
      </c>
      <c r="B31" s="30">
        <v>800000</v>
      </c>
      <c r="C31" s="30">
        <v>1188100</v>
      </c>
      <c r="D31" s="30">
        <v>0</v>
      </c>
      <c r="E31" s="30">
        <v>0</v>
      </c>
      <c r="F31" s="30"/>
      <c r="G31" s="16">
        <v>28335.599999999999</v>
      </c>
      <c r="H31" s="45">
        <f>21520.4+18749.61</f>
        <v>40270.01</v>
      </c>
      <c r="I31" s="45">
        <v>59427.6</v>
      </c>
      <c r="J31" s="85">
        <v>31425.599999999999</v>
      </c>
      <c r="K31" s="45">
        <v>32282</v>
      </c>
      <c r="L31" s="30"/>
      <c r="M31" s="30"/>
      <c r="N31" s="30"/>
      <c r="O31" s="30"/>
      <c r="P31" s="30">
        <f t="shared" ref="P31:P36" si="10">SUM(D31:O31)</f>
        <v>191740.81</v>
      </c>
    </row>
    <row r="32" spans="1:16" ht="15.75" x14ac:dyDescent="0.25">
      <c r="A32" s="15" t="s">
        <v>24</v>
      </c>
      <c r="B32" s="30">
        <v>700000</v>
      </c>
      <c r="C32" s="30">
        <v>280000</v>
      </c>
      <c r="D32" s="30">
        <v>0</v>
      </c>
      <c r="E32" s="30">
        <v>0</v>
      </c>
      <c r="F32" s="30"/>
      <c r="G32" s="30"/>
      <c r="H32" s="30"/>
      <c r="I32" s="30"/>
      <c r="J32" s="88"/>
      <c r="K32" s="30"/>
      <c r="L32" s="30"/>
      <c r="M32" s="30"/>
      <c r="N32" s="30"/>
      <c r="O32" s="30"/>
      <c r="P32" s="30">
        <f t="shared" si="10"/>
        <v>0</v>
      </c>
    </row>
    <row r="33" spans="1:16" ht="15.75" x14ac:dyDescent="0.25">
      <c r="A33" s="15" t="s">
        <v>25</v>
      </c>
      <c r="B33" s="30">
        <v>685000</v>
      </c>
      <c r="C33" s="30">
        <v>651000</v>
      </c>
      <c r="D33" s="30">
        <v>0</v>
      </c>
      <c r="E33" s="30">
        <v>0</v>
      </c>
      <c r="F33" s="30"/>
      <c r="G33" s="30"/>
      <c r="H33" s="30"/>
      <c r="I33" s="30"/>
      <c r="J33" s="85">
        <v>1909.24</v>
      </c>
      <c r="K33" s="45">
        <v>63720</v>
      </c>
      <c r="L33" s="30"/>
      <c r="M33" s="30"/>
      <c r="N33" s="30"/>
      <c r="O33" s="30"/>
      <c r="P33" s="30">
        <f t="shared" si="10"/>
        <v>65629.240000000005</v>
      </c>
    </row>
    <row r="34" spans="1:16" ht="15.75" x14ac:dyDescent="0.25">
      <c r="A34" s="15" t="s">
        <v>26</v>
      </c>
      <c r="B34" s="30">
        <v>0</v>
      </c>
      <c r="C34" s="30">
        <v>55000</v>
      </c>
      <c r="D34" s="30">
        <v>0</v>
      </c>
      <c r="E34" s="30">
        <v>0</v>
      </c>
      <c r="F34" s="30"/>
      <c r="G34" s="30"/>
      <c r="H34" s="30"/>
      <c r="I34" s="30"/>
      <c r="J34" s="88"/>
      <c r="K34" s="30"/>
      <c r="L34" s="30"/>
      <c r="M34" s="30"/>
      <c r="N34" s="30"/>
      <c r="O34" s="30"/>
      <c r="P34" s="30">
        <f t="shared" si="10"/>
        <v>0</v>
      </c>
    </row>
    <row r="35" spans="1:16" ht="15.75" x14ac:dyDescent="0.25">
      <c r="A35" s="15" t="s">
        <v>27</v>
      </c>
      <c r="B35" s="30">
        <v>0</v>
      </c>
      <c r="C35" s="30">
        <v>0</v>
      </c>
      <c r="D35" s="30">
        <v>0</v>
      </c>
      <c r="E35" s="30">
        <v>0</v>
      </c>
      <c r="F35" s="30"/>
      <c r="G35" s="30"/>
      <c r="H35" s="30"/>
      <c r="I35" s="30"/>
      <c r="J35" s="88"/>
      <c r="K35" s="30"/>
      <c r="L35" s="30"/>
      <c r="M35" s="30"/>
      <c r="N35" s="30"/>
      <c r="O35" s="30"/>
      <c r="P35" s="30">
        <f t="shared" si="10"/>
        <v>0</v>
      </c>
    </row>
    <row r="36" spans="1:16" ht="15.75" x14ac:dyDescent="0.25">
      <c r="A36" s="15" t="s">
        <v>28</v>
      </c>
      <c r="B36" s="30">
        <v>180000</v>
      </c>
      <c r="C36" s="30">
        <v>67845</v>
      </c>
      <c r="D36" s="30">
        <v>0</v>
      </c>
      <c r="E36" s="30">
        <v>0</v>
      </c>
      <c r="F36" s="30"/>
      <c r="G36" s="30"/>
      <c r="H36" s="30"/>
      <c r="I36" s="30"/>
      <c r="J36" s="88"/>
      <c r="K36" s="30"/>
      <c r="L36" s="30"/>
      <c r="M36" s="30"/>
      <c r="N36" s="30"/>
      <c r="O36" s="30"/>
      <c r="P36" s="30">
        <f t="shared" si="10"/>
        <v>0</v>
      </c>
    </row>
    <row r="37" spans="1:16" ht="15.75" x14ac:dyDescent="0.25">
      <c r="A37" s="15" t="s">
        <v>29</v>
      </c>
      <c r="B37" s="30">
        <v>6700000</v>
      </c>
      <c r="C37" s="30">
        <v>6906400</v>
      </c>
      <c r="D37" s="30">
        <v>0</v>
      </c>
      <c r="E37" s="18">
        <v>195308.26</v>
      </c>
      <c r="F37" s="17">
        <v>196953.75</v>
      </c>
      <c r="G37" s="17">
        <v>1127003.02</v>
      </c>
      <c r="H37" s="30"/>
      <c r="I37" s="45">
        <v>1540000</v>
      </c>
      <c r="J37" s="88"/>
      <c r="K37" s="30"/>
      <c r="L37" s="30"/>
      <c r="M37" s="30"/>
      <c r="N37" s="30"/>
      <c r="O37" s="30"/>
      <c r="P37" s="30">
        <f>SUM(D37:O37)</f>
        <v>3059265.0300000003</v>
      </c>
    </row>
    <row r="38" spans="1:16" ht="15.75" x14ac:dyDescent="0.25">
      <c r="A38" s="51" t="s">
        <v>30</v>
      </c>
      <c r="B38" s="30"/>
      <c r="C38" s="30">
        <v>0</v>
      </c>
      <c r="D38" s="30">
        <v>0</v>
      </c>
      <c r="E38" s="30">
        <v>0</v>
      </c>
      <c r="F38" s="30"/>
      <c r="G38" s="30"/>
      <c r="H38" s="30"/>
      <c r="I38" s="30"/>
      <c r="J38" s="88"/>
      <c r="K38" s="30"/>
      <c r="L38" s="30"/>
      <c r="M38" s="30"/>
      <c r="N38" s="30"/>
      <c r="O38" s="30"/>
      <c r="P38" s="30">
        <f>SUM(D38:O38)</f>
        <v>0</v>
      </c>
    </row>
    <row r="39" spans="1:16" ht="15.75" x14ac:dyDescent="0.25">
      <c r="A39" s="15" t="s">
        <v>31</v>
      </c>
      <c r="B39" s="30">
        <v>6700000</v>
      </c>
      <c r="C39" s="30">
        <v>62045454</v>
      </c>
      <c r="D39" s="30"/>
      <c r="E39" s="30">
        <v>0</v>
      </c>
      <c r="F39" s="30">
        <v>0</v>
      </c>
      <c r="G39" s="30"/>
      <c r="H39" s="30"/>
      <c r="I39" s="45">
        <v>241717.57</v>
      </c>
      <c r="J39" s="48">
        <v>327984.77</v>
      </c>
      <c r="K39" s="45">
        <v>59693.22</v>
      </c>
      <c r="L39" s="30"/>
      <c r="M39" s="30"/>
      <c r="N39" s="30"/>
      <c r="O39" s="30"/>
      <c r="P39" s="30">
        <f>SUM(D39:O39)</f>
        <v>629395.56000000006</v>
      </c>
    </row>
    <row r="40" spans="1:16" ht="15.75" x14ac:dyDescent="0.25">
      <c r="A40" s="14" t="s">
        <v>32</v>
      </c>
      <c r="B40" s="28">
        <f>+B41+B42+B43+B44+B45+B46+B47+B48+B49</f>
        <v>12699998</v>
      </c>
      <c r="C40" s="29">
        <f>SUM(C41:C49)</f>
        <v>9438900</v>
      </c>
      <c r="D40" s="30">
        <v>0</v>
      </c>
      <c r="E40" s="29">
        <f>SUM(E41:E49)</f>
        <v>0</v>
      </c>
      <c r="F40" s="29">
        <f>SUM(F41:F49)</f>
        <v>0</v>
      </c>
      <c r="G40" s="29">
        <f t="shared" ref="G40:J40" si="11">SUM(G41:G49)</f>
        <v>0</v>
      </c>
      <c r="H40" s="29">
        <f t="shared" si="11"/>
        <v>0</v>
      </c>
      <c r="I40" s="29">
        <f t="shared" si="11"/>
        <v>316720.21000000002</v>
      </c>
      <c r="J40" s="87">
        <f t="shared" si="11"/>
        <v>28910</v>
      </c>
      <c r="K40" s="29">
        <f>SUM(K41:K49)</f>
        <v>79025</v>
      </c>
      <c r="L40" s="39"/>
      <c r="M40" s="39"/>
      <c r="N40" s="39"/>
      <c r="O40" s="39"/>
      <c r="P40" s="39">
        <f>SUM(P41:P49)</f>
        <v>424655.21</v>
      </c>
    </row>
    <row r="41" spans="1:16" ht="15.75" x14ac:dyDescent="0.25">
      <c r="A41" s="15" t="s">
        <v>33</v>
      </c>
      <c r="B41" s="30">
        <v>7000000</v>
      </c>
      <c r="C41" s="30">
        <v>3307800</v>
      </c>
      <c r="D41" s="30">
        <v>0</v>
      </c>
      <c r="E41" s="18">
        <v>0</v>
      </c>
      <c r="F41" s="30"/>
      <c r="G41" s="30"/>
      <c r="H41" s="30"/>
      <c r="I41" s="45">
        <v>303914.05</v>
      </c>
      <c r="J41" s="48">
        <v>28910</v>
      </c>
      <c r="K41" s="45">
        <v>63150</v>
      </c>
      <c r="L41" s="30"/>
      <c r="M41" s="30"/>
      <c r="N41" s="30"/>
      <c r="O41" s="30"/>
      <c r="P41" s="30">
        <f>SUM(D41:O41)</f>
        <v>395974.05</v>
      </c>
    </row>
    <row r="42" spans="1:16" ht="15.75" x14ac:dyDescent="0.25">
      <c r="A42" s="15" t="s">
        <v>34</v>
      </c>
      <c r="B42" s="30">
        <v>0</v>
      </c>
      <c r="C42" s="30">
        <v>1905200</v>
      </c>
      <c r="D42" s="30">
        <v>0</v>
      </c>
      <c r="E42" s="18">
        <v>0</v>
      </c>
      <c r="F42" s="30"/>
      <c r="G42" s="30"/>
      <c r="H42" s="30"/>
      <c r="I42" s="45">
        <v>5111.76</v>
      </c>
      <c r="J42" s="88"/>
      <c r="K42" s="45">
        <v>15875</v>
      </c>
      <c r="L42" s="30"/>
      <c r="M42" s="30"/>
      <c r="N42" s="30"/>
      <c r="O42" s="30"/>
      <c r="P42" s="30">
        <f t="shared" si="8"/>
        <v>20986.760000000002</v>
      </c>
    </row>
    <row r="43" spans="1:16" ht="15.75" x14ac:dyDescent="0.25">
      <c r="A43" s="15" t="s">
        <v>35</v>
      </c>
      <c r="B43" s="30">
        <v>0</v>
      </c>
      <c r="C43" s="30">
        <v>27000</v>
      </c>
      <c r="D43" s="30">
        <v>0</v>
      </c>
      <c r="E43" s="18">
        <v>0</v>
      </c>
      <c r="F43" s="30"/>
      <c r="G43" s="30"/>
      <c r="H43" s="30"/>
      <c r="I43" s="30"/>
      <c r="J43" s="89"/>
      <c r="K43" s="30"/>
      <c r="L43" s="30"/>
      <c r="M43" s="30"/>
      <c r="N43" s="30"/>
      <c r="O43" s="30"/>
      <c r="P43" s="30">
        <f t="shared" si="8"/>
        <v>0</v>
      </c>
    </row>
    <row r="44" spans="1:16" ht="15.75" x14ac:dyDescent="0.25">
      <c r="A44" s="15" t="s">
        <v>36</v>
      </c>
      <c r="B44" s="30">
        <v>5200000</v>
      </c>
      <c r="C44" s="30">
        <v>2707500</v>
      </c>
      <c r="D44" s="30">
        <v>0</v>
      </c>
      <c r="E44" s="18">
        <v>0</v>
      </c>
      <c r="F44" s="30"/>
      <c r="G44" s="30"/>
      <c r="H44" s="30"/>
      <c r="I44" s="30"/>
      <c r="J44" s="89"/>
      <c r="K44" s="30"/>
      <c r="L44" s="30"/>
      <c r="M44" s="30"/>
      <c r="N44" s="30"/>
      <c r="O44" s="30"/>
      <c r="P44" s="30">
        <f t="shared" si="8"/>
        <v>0</v>
      </c>
    </row>
    <row r="45" spans="1:16" ht="15.75" x14ac:dyDescent="0.25">
      <c r="A45" s="15" t="s">
        <v>37</v>
      </c>
      <c r="B45" s="30">
        <v>499998</v>
      </c>
      <c r="C45" s="30">
        <v>1403900</v>
      </c>
      <c r="D45" s="30">
        <v>0</v>
      </c>
      <c r="E45" s="18">
        <v>0</v>
      </c>
      <c r="F45" s="30"/>
      <c r="G45" s="30"/>
      <c r="H45" s="30"/>
      <c r="I45" s="48">
        <v>7694.4</v>
      </c>
      <c r="J45" s="30"/>
      <c r="K45" s="30"/>
      <c r="L45" s="30"/>
      <c r="M45" s="30"/>
      <c r="N45" s="30"/>
      <c r="O45" s="30"/>
      <c r="P45" s="30">
        <f t="shared" si="8"/>
        <v>7694.4</v>
      </c>
    </row>
    <row r="46" spans="1:16" ht="15.75" x14ac:dyDescent="0.25">
      <c r="A46" s="15" t="s">
        <v>38</v>
      </c>
      <c r="B46" s="30">
        <v>0</v>
      </c>
      <c r="C46" s="30">
        <v>0</v>
      </c>
      <c r="D46" s="30">
        <v>0</v>
      </c>
      <c r="E46" s="18">
        <v>0</v>
      </c>
      <c r="F46" s="30"/>
      <c r="G46" s="30"/>
      <c r="H46" s="30"/>
      <c r="I46" s="30"/>
      <c r="J46" s="41"/>
      <c r="K46" s="30"/>
      <c r="L46" s="30"/>
      <c r="M46" s="30"/>
      <c r="N46" s="30"/>
      <c r="O46" s="30"/>
      <c r="P46" s="30">
        <f t="shared" si="8"/>
        <v>0</v>
      </c>
    </row>
    <row r="47" spans="1:16" ht="15.75" x14ac:dyDescent="0.25">
      <c r="A47" s="15" t="s">
        <v>39</v>
      </c>
      <c r="B47" s="30">
        <v>0</v>
      </c>
      <c r="C47" s="30">
        <v>0</v>
      </c>
      <c r="D47" s="30">
        <v>0</v>
      </c>
      <c r="E47" s="18">
        <v>0</v>
      </c>
      <c r="F47" s="30"/>
      <c r="G47" s="30"/>
      <c r="H47" s="30"/>
      <c r="I47" s="30"/>
      <c r="J47" s="41"/>
      <c r="K47" s="30"/>
      <c r="L47" s="30"/>
      <c r="M47" s="30"/>
      <c r="N47" s="30"/>
      <c r="O47" s="30"/>
      <c r="P47" s="30">
        <f t="shared" si="8"/>
        <v>0</v>
      </c>
    </row>
    <row r="48" spans="1:16" ht="15.75" x14ac:dyDescent="0.25">
      <c r="A48" s="15" t="s">
        <v>40</v>
      </c>
      <c r="B48" s="30">
        <v>0</v>
      </c>
      <c r="C48" s="30">
        <v>0</v>
      </c>
      <c r="D48" s="30">
        <v>0</v>
      </c>
      <c r="E48" s="18">
        <v>0</v>
      </c>
      <c r="F48" s="30"/>
      <c r="G48" s="30"/>
      <c r="H48" s="30"/>
      <c r="I48" s="30"/>
      <c r="J48" s="41"/>
      <c r="K48" s="30"/>
      <c r="L48" s="30"/>
      <c r="M48" s="30"/>
      <c r="N48" s="30"/>
      <c r="O48" s="30"/>
      <c r="P48" s="30">
        <f t="shared" si="8"/>
        <v>0</v>
      </c>
    </row>
    <row r="49" spans="1:16" ht="15.75" x14ac:dyDescent="0.25">
      <c r="A49" s="15" t="s">
        <v>41</v>
      </c>
      <c r="B49" s="30">
        <v>0</v>
      </c>
      <c r="C49" s="30">
        <v>87500</v>
      </c>
      <c r="D49" s="30">
        <v>0</v>
      </c>
      <c r="E49" s="18">
        <v>0</v>
      </c>
      <c r="F49" s="30"/>
      <c r="G49" s="30"/>
      <c r="H49" s="30"/>
      <c r="I49" s="30"/>
      <c r="J49" s="41"/>
      <c r="K49" s="30"/>
      <c r="L49" s="30"/>
      <c r="M49" s="30"/>
      <c r="N49" s="30"/>
      <c r="O49" s="30"/>
      <c r="P49" s="30">
        <f t="shared" si="8"/>
        <v>0</v>
      </c>
    </row>
    <row r="50" spans="1:16" ht="15.75" x14ac:dyDescent="0.25">
      <c r="A50" s="20" t="s">
        <v>42</v>
      </c>
      <c r="B50" s="32">
        <f t="shared" ref="B50:K50" si="12">+B14+B20+B30+B40</f>
        <v>587852991</v>
      </c>
      <c r="C50" s="32">
        <f t="shared" si="12"/>
        <v>647400706.66999996</v>
      </c>
      <c r="D50" s="32">
        <f t="shared" si="12"/>
        <v>42274531.18</v>
      </c>
      <c r="E50" s="32">
        <f t="shared" si="12"/>
        <v>40931776.409999996</v>
      </c>
      <c r="F50" s="32">
        <f t="shared" si="12"/>
        <v>43616404.719999999</v>
      </c>
      <c r="G50" s="32">
        <f t="shared" si="12"/>
        <v>43097476.029999994</v>
      </c>
      <c r="H50" s="32">
        <f t="shared" si="12"/>
        <v>43138622.709999986</v>
      </c>
      <c r="I50" s="32">
        <f t="shared" si="12"/>
        <v>50442454.509999998</v>
      </c>
      <c r="J50" s="32">
        <f>+J14+J20+J30+J40</f>
        <v>41966178.419999994</v>
      </c>
      <c r="K50" s="32">
        <f t="shared" si="12"/>
        <v>66054365.379999995</v>
      </c>
      <c r="L50" s="32"/>
      <c r="M50" s="32"/>
      <c r="N50" s="32"/>
      <c r="O50" s="32"/>
      <c r="P50" s="32">
        <f>+P14+P20+P30+P40</f>
        <v>371521809.36000001</v>
      </c>
    </row>
    <row r="51" spans="1:16" ht="15.75" x14ac:dyDescent="0.25">
      <c r="A51" s="21" t="s">
        <v>58</v>
      </c>
      <c r="B51" s="17"/>
      <c r="C51" s="27"/>
      <c r="D51" s="33"/>
      <c r="E51" s="37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1:16" ht="15.75" x14ac:dyDescent="0.25">
      <c r="A52" s="21" t="s">
        <v>69</v>
      </c>
      <c r="B52" s="33"/>
      <c r="C52" s="34"/>
      <c r="D52" s="33"/>
      <c r="E52" s="37"/>
      <c r="F52" s="33"/>
      <c r="G52" s="33"/>
      <c r="H52" s="33"/>
      <c r="I52" s="33"/>
      <c r="J52" s="33"/>
      <c r="K52" s="33"/>
      <c r="L52" s="33"/>
      <c r="M52" s="17"/>
      <c r="N52" s="17"/>
      <c r="O52" s="17"/>
      <c r="P52" s="17"/>
    </row>
    <row r="53" spans="1:16" ht="15.75" x14ac:dyDescent="0.25">
      <c r="A53" s="21" t="s">
        <v>70</v>
      </c>
      <c r="B53" s="33"/>
      <c r="C53" s="34"/>
      <c r="D53" s="33"/>
      <c r="E53" s="37"/>
      <c r="F53" s="33"/>
      <c r="G53" s="33"/>
      <c r="H53" s="33"/>
      <c r="I53" s="33"/>
      <c r="J53" s="33"/>
      <c r="K53" s="33"/>
      <c r="L53" s="33"/>
      <c r="M53" s="17"/>
      <c r="N53" s="17"/>
      <c r="O53" s="17"/>
      <c r="P53" s="17"/>
    </row>
    <row r="54" spans="1:16" ht="15.75" x14ac:dyDescent="0.25">
      <c r="A54" s="21"/>
      <c r="B54" s="33"/>
      <c r="C54" s="34"/>
      <c r="D54" s="33"/>
      <c r="E54" s="37"/>
      <c r="F54" s="33"/>
      <c r="G54" s="33"/>
      <c r="H54" s="33"/>
      <c r="I54" s="33"/>
      <c r="J54" s="33"/>
      <c r="K54" s="33"/>
      <c r="L54" s="33"/>
      <c r="M54" s="17"/>
      <c r="N54" s="17"/>
      <c r="O54" s="17"/>
      <c r="P54" s="17"/>
    </row>
    <row r="55" spans="1:16" ht="15.75" x14ac:dyDescent="0.25">
      <c r="A55" s="21"/>
      <c r="B55" s="33"/>
      <c r="C55" s="34"/>
      <c r="D55" s="33"/>
      <c r="E55" s="37"/>
      <c r="F55" s="33"/>
      <c r="G55" s="33"/>
      <c r="H55" s="33"/>
      <c r="I55" s="33"/>
      <c r="J55" s="33"/>
      <c r="K55" s="33"/>
      <c r="L55" s="33"/>
      <c r="M55" s="17"/>
      <c r="N55" s="17"/>
      <c r="O55" s="17"/>
      <c r="P55" s="17"/>
    </row>
    <row r="56" spans="1:16" ht="15.75" x14ac:dyDescent="0.25">
      <c r="A56" s="21"/>
      <c r="B56" s="33"/>
      <c r="C56" s="34"/>
      <c r="D56" s="33"/>
      <c r="E56" s="37"/>
      <c r="F56" s="33"/>
      <c r="G56" s="33"/>
      <c r="H56" s="33"/>
      <c r="I56" s="33"/>
      <c r="J56" s="33"/>
      <c r="K56" s="33"/>
      <c r="L56" s="33"/>
      <c r="M56" s="17"/>
      <c r="N56" s="17"/>
      <c r="O56" s="17"/>
      <c r="P56" s="17"/>
    </row>
    <row r="57" spans="1:16" ht="15.75" x14ac:dyDescent="0.25">
      <c r="A57" s="2"/>
      <c r="B57" s="33"/>
      <c r="C57" s="34"/>
      <c r="D57" s="33"/>
      <c r="E57" s="37"/>
      <c r="F57" s="33"/>
      <c r="G57" s="33"/>
      <c r="H57" s="33"/>
      <c r="I57" s="33"/>
      <c r="J57" s="33"/>
      <c r="K57" s="33"/>
      <c r="L57" s="33"/>
      <c r="M57" s="17"/>
      <c r="N57" s="17"/>
      <c r="O57" s="17"/>
      <c r="P57" s="17"/>
    </row>
    <row r="58" spans="1:16" ht="15.75" x14ac:dyDescent="0.25">
      <c r="A58" s="22" t="s">
        <v>63</v>
      </c>
      <c r="B58" s="33"/>
      <c r="C58" s="34"/>
      <c r="D58" s="33"/>
      <c r="E58" s="37"/>
      <c r="F58" s="33"/>
      <c r="G58" s="34"/>
      <c r="H58" s="33" t="s">
        <v>68</v>
      </c>
      <c r="I58" s="33"/>
      <c r="J58" s="33"/>
      <c r="K58" s="33"/>
      <c r="L58" s="33"/>
      <c r="M58" s="17"/>
      <c r="N58" s="17"/>
      <c r="O58" s="17"/>
      <c r="P58" s="17"/>
    </row>
    <row r="59" spans="1:16" ht="15.75" x14ac:dyDescent="0.25">
      <c r="A59" s="23" t="s">
        <v>62</v>
      </c>
      <c r="B59" s="35"/>
      <c r="C59" s="35"/>
      <c r="D59" s="17"/>
      <c r="E59" s="37"/>
      <c r="F59" s="17"/>
      <c r="H59" s="23" t="s">
        <v>74</v>
      </c>
      <c r="I59" s="33"/>
      <c r="J59" s="33"/>
      <c r="K59" s="34"/>
      <c r="L59" s="33"/>
      <c r="M59" s="17"/>
      <c r="N59" s="17"/>
      <c r="O59" s="17"/>
      <c r="P59" s="17"/>
    </row>
    <row r="60" spans="1:16" ht="15.75" x14ac:dyDescent="0.25">
      <c r="A60" s="24" t="s">
        <v>73</v>
      </c>
      <c r="B60" s="17"/>
      <c r="C60" s="73"/>
      <c r="D60" s="73"/>
      <c r="E60" s="73"/>
      <c r="F60" s="17"/>
      <c r="H60" s="52" t="s">
        <v>75</v>
      </c>
      <c r="I60" s="33"/>
      <c r="J60" s="17"/>
      <c r="K60" s="27"/>
      <c r="L60" s="17"/>
      <c r="M60" s="17"/>
      <c r="N60" s="17"/>
      <c r="O60" s="17"/>
      <c r="P60" s="17"/>
    </row>
    <row r="61" spans="1:16" x14ac:dyDescent="0.25">
      <c r="C61" s="73"/>
      <c r="D61" s="73"/>
      <c r="E61" s="73"/>
      <c r="G61" s="36"/>
      <c r="I61" s="43"/>
      <c r="K61" s="36"/>
    </row>
    <row r="62" spans="1:16" x14ac:dyDescent="0.25">
      <c r="C62" s="73"/>
      <c r="D62" s="73"/>
      <c r="E62" s="73"/>
      <c r="F62" s="43"/>
      <c r="G62" s="43"/>
      <c r="H62" s="43"/>
      <c r="I62" s="43"/>
      <c r="J62" s="44"/>
    </row>
    <row r="63" spans="1:16" x14ac:dyDescent="0.25">
      <c r="C63" s="73"/>
      <c r="D63" s="73"/>
      <c r="E63" s="73"/>
    </row>
  </sheetData>
  <mergeCells count="12">
    <mergeCell ref="C1:E3"/>
    <mergeCell ref="C60:E63"/>
    <mergeCell ref="A11:A12"/>
    <mergeCell ref="B11:B12"/>
    <mergeCell ref="C11:C12"/>
    <mergeCell ref="D11:P11"/>
    <mergeCell ref="A4:P4"/>
    <mergeCell ref="A5:P5"/>
    <mergeCell ref="A6:P6"/>
    <mergeCell ref="A7:P7"/>
    <mergeCell ref="A8:P8"/>
    <mergeCell ref="A9:P9"/>
  </mergeCells>
  <printOptions horizontalCentered="1"/>
  <pageMargins left="1.1811023622047245" right="0.70866141732283472" top="0.31496062992125984" bottom="0.31496062992125984" header="0.31496062992125984" footer="0.31496062992125984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Modificado</vt:lpstr>
      <vt:lpstr>EJEC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2023-09-07T17:02:02Z</cp:lastPrinted>
  <dcterms:created xsi:type="dcterms:W3CDTF">2022-07-08T12:51:12Z</dcterms:created>
  <dcterms:modified xsi:type="dcterms:W3CDTF">2023-09-07T17:03:08Z</dcterms:modified>
</cp:coreProperties>
</file>