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4\Emiliana\"/>
    </mc:Choice>
  </mc:AlternateContent>
  <xr:revisionPtr revIDLastSave="0" documentId="13_ncr:1_{9833B897-6943-4A7D-B34B-35F794C8C35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dificado" sheetId="5" r:id="rId1"/>
    <sheet name="Ejecución Gast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6" l="1"/>
  <c r="L65" i="6"/>
  <c r="L64" i="6"/>
  <c r="L63" i="6"/>
  <c r="L62" i="6"/>
  <c r="L61" i="6"/>
  <c r="L60" i="6"/>
  <c r="L59" i="6"/>
  <c r="L58" i="6"/>
  <c r="L39" i="6"/>
  <c r="L38" i="6"/>
  <c r="L37" i="6"/>
  <c r="L36" i="6"/>
  <c r="L35" i="6"/>
  <c r="L34" i="6"/>
  <c r="L33" i="6"/>
  <c r="L32" i="6"/>
  <c r="L31" i="6"/>
  <c r="L29" i="6"/>
  <c r="L28" i="6"/>
  <c r="L27" i="6"/>
  <c r="L26" i="6"/>
  <c r="L25" i="6"/>
  <c r="L24" i="6"/>
  <c r="L23" i="6"/>
  <c r="L22" i="6"/>
  <c r="L21" i="6"/>
  <c r="L16" i="6"/>
  <c r="L17" i="6"/>
  <c r="L18" i="6"/>
  <c r="L19" i="6"/>
  <c r="L15" i="6"/>
  <c r="K87" i="6"/>
  <c r="K84" i="6"/>
  <c r="K81" i="6"/>
  <c r="K80" i="6" s="1"/>
  <c r="K89" i="6" s="1"/>
  <c r="K75" i="6"/>
  <c r="K72" i="6"/>
  <c r="K67" i="6"/>
  <c r="K56" i="6"/>
  <c r="K48" i="6"/>
  <c r="K40" i="6"/>
  <c r="K30" i="6"/>
  <c r="K20" i="6"/>
  <c r="K14" i="6"/>
  <c r="K66" i="6" l="1"/>
  <c r="K90" i="6" s="1"/>
  <c r="K13" i="6"/>
  <c r="J87" i="6"/>
  <c r="J84" i="6"/>
  <c r="J81" i="6"/>
  <c r="J75" i="6"/>
  <c r="J72" i="6"/>
  <c r="J67" i="6"/>
  <c r="J56" i="6"/>
  <c r="J48" i="6"/>
  <c r="J40" i="6"/>
  <c r="J30" i="6"/>
  <c r="J20" i="6"/>
  <c r="J14" i="6"/>
  <c r="L45" i="6"/>
  <c r="I87" i="6"/>
  <c r="I84" i="6"/>
  <c r="I81" i="6"/>
  <c r="I75" i="6"/>
  <c r="I72" i="6"/>
  <c r="I67" i="6"/>
  <c r="I56" i="6"/>
  <c r="I48" i="6"/>
  <c r="I40" i="6"/>
  <c r="I30" i="6"/>
  <c r="I20" i="6"/>
  <c r="I14" i="6"/>
  <c r="C28" i="5"/>
  <c r="C85" i="5"/>
  <c r="B85" i="5"/>
  <c r="C82" i="5"/>
  <c r="C78" i="5" s="1"/>
  <c r="B82" i="5"/>
  <c r="C79" i="5"/>
  <c r="B79" i="5"/>
  <c r="C73" i="5"/>
  <c r="B73" i="5"/>
  <c r="C70" i="5"/>
  <c r="B70" i="5"/>
  <c r="C65" i="5"/>
  <c r="B65" i="5"/>
  <c r="C46" i="5"/>
  <c r="B46" i="5"/>
  <c r="C38" i="5"/>
  <c r="B38" i="5"/>
  <c r="L87" i="6"/>
  <c r="H87" i="6"/>
  <c r="G87" i="6"/>
  <c r="F87" i="6"/>
  <c r="E87" i="6"/>
  <c r="D87" i="6"/>
  <c r="C87" i="6"/>
  <c r="B87" i="6"/>
  <c r="L84" i="6"/>
  <c r="H84" i="6"/>
  <c r="G84" i="6"/>
  <c r="F84" i="6"/>
  <c r="E84" i="6"/>
  <c r="D84" i="6"/>
  <c r="C84" i="6"/>
  <c r="B84" i="6"/>
  <c r="L81" i="6"/>
  <c r="H81" i="6"/>
  <c r="G81" i="6"/>
  <c r="F81" i="6"/>
  <c r="E81" i="6"/>
  <c r="D81" i="6"/>
  <c r="C81" i="6"/>
  <c r="B81" i="6"/>
  <c r="L75" i="6"/>
  <c r="H75" i="6"/>
  <c r="G75" i="6"/>
  <c r="F75" i="6"/>
  <c r="E75" i="6"/>
  <c r="D75" i="6"/>
  <c r="C75" i="6"/>
  <c r="B75" i="6"/>
  <c r="L72" i="6"/>
  <c r="H72" i="6"/>
  <c r="G72" i="6"/>
  <c r="F72" i="6"/>
  <c r="E72" i="6"/>
  <c r="D72" i="6"/>
  <c r="C72" i="6"/>
  <c r="B72" i="6"/>
  <c r="L67" i="6"/>
  <c r="H67" i="6"/>
  <c r="G67" i="6"/>
  <c r="F67" i="6"/>
  <c r="E67" i="6"/>
  <c r="D67" i="6"/>
  <c r="C67" i="6"/>
  <c r="B67" i="6"/>
  <c r="H56" i="6"/>
  <c r="G56" i="6"/>
  <c r="F56" i="6"/>
  <c r="C56" i="6"/>
  <c r="B56" i="6"/>
  <c r="E55" i="6"/>
  <c r="L55" i="6" s="1"/>
  <c r="C55" i="6"/>
  <c r="E54" i="6"/>
  <c r="L54" i="6" s="1"/>
  <c r="C54" i="6"/>
  <c r="E53" i="6"/>
  <c r="L53" i="6" s="1"/>
  <c r="C53" i="6"/>
  <c r="E52" i="6"/>
  <c r="L52" i="6" s="1"/>
  <c r="C52" i="6"/>
  <c r="E51" i="6"/>
  <c r="L51" i="6" s="1"/>
  <c r="C51" i="6"/>
  <c r="E50" i="6"/>
  <c r="L50" i="6" s="1"/>
  <c r="C50" i="6"/>
  <c r="E49" i="6"/>
  <c r="L49" i="6" s="1"/>
  <c r="C49" i="6"/>
  <c r="H48" i="6"/>
  <c r="G48" i="6"/>
  <c r="F48" i="6"/>
  <c r="D48" i="6"/>
  <c r="B48" i="6"/>
  <c r="E47" i="6"/>
  <c r="F47" i="6" s="1"/>
  <c r="C47" i="6"/>
  <c r="E46" i="6"/>
  <c r="C46" i="6"/>
  <c r="E45" i="6"/>
  <c r="F45" i="6" s="1"/>
  <c r="C45" i="6"/>
  <c r="F44" i="6"/>
  <c r="E44" i="6"/>
  <c r="C44" i="6"/>
  <c r="E43" i="6"/>
  <c r="C43" i="6"/>
  <c r="E42" i="6"/>
  <c r="F42" i="6" s="1"/>
  <c r="C42" i="6"/>
  <c r="E41" i="6"/>
  <c r="F41" i="6" s="1"/>
  <c r="C41" i="6"/>
  <c r="H40" i="6"/>
  <c r="G40" i="6"/>
  <c r="D40" i="6"/>
  <c r="B40" i="6"/>
  <c r="G39" i="6"/>
  <c r="G37" i="6"/>
  <c r="G36" i="6"/>
  <c r="G33" i="6"/>
  <c r="H30" i="6"/>
  <c r="F30" i="6"/>
  <c r="E30" i="6"/>
  <c r="D30" i="6"/>
  <c r="C30" i="6"/>
  <c r="B30" i="6"/>
  <c r="G29" i="6"/>
  <c r="G27" i="6"/>
  <c r="H20" i="6"/>
  <c r="F20" i="6"/>
  <c r="E20" i="6"/>
  <c r="D20" i="6"/>
  <c r="C20" i="6"/>
  <c r="B20" i="6"/>
  <c r="G19" i="6"/>
  <c r="G15" i="6"/>
  <c r="G14" i="6" s="1"/>
  <c r="H14" i="6"/>
  <c r="F14" i="6"/>
  <c r="E14" i="6"/>
  <c r="D14" i="6"/>
  <c r="C14" i="6"/>
  <c r="B14" i="6"/>
  <c r="J80" i="6" l="1"/>
  <c r="J89" i="6" s="1"/>
  <c r="L41" i="6"/>
  <c r="J66" i="6"/>
  <c r="J90" i="6" s="1"/>
  <c r="J13" i="6"/>
  <c r="L44" i="6"/>
  <c r="F80" i="6"/>
  <c r="F89" i="6" s="1"/>
  <c r="D80" i="6"/>
  <c r="D89" i="6" s="1"/>
  <c r="E66" i="6"/>
  <c r="E90" i="6" s="1"/>
  <c r="F43" i="6"/>
  <c r="C80" i="6"/>
  <c r="C89" i="6" s="1"/>
  <c r="I80" i="6"/>
  <c r="I89" i="6" s="1"/>
  <c r="L14" i="6"/>
  <c r="L47" i="6"/>
  <c r="L80" i="6"/>
  <c r="L89" i="6" s="1"/>
  <c r="L42" i="6"/>
  <c r="D13" i="6"/>
  <c r="I66" i="6"/>
  <c r="I90" i="6" s="1"/>
  <c r="I13" i="6"/>
  <c r="F66" i="6"/>
  <c r="F90" i="6" s="1"/>
  <c r="D66" i="6"/>
  <c r="D90" i="6" s="1"/>
  <c r="E13" i="6"/>
  <c r="H66" i="6"/>
  <c r="H90" i="6" s="1"/>
  <c r="H13" i="6"/>
  <c r="G30" i="6"/>
  <c r="C40" i="6"/>
  <c r="F46" i="6"/>
  <c r="L46" i="6" s="1"/>
  <c r="C48" i="6"/>
  <c r="E80" i="6"/>
  <c r="E89" i="6" s="1"/>
  <c r="E48" i="6"/>
  <c r="L20" i="6"/>
  <c r="G80" i="6"/>
  <c r="G89" i="6" s="1"/>
  <c r="E40" i="6"/>
  <c r="L56" i="6"/>
  <c r="B80" i="6"/>
  <c r="B89" i="6" s="1"/>
  <c r="H80" i="6"/>
  <c r="H89" i="6" s="1"/>
  <c r="C66" i="6"/>
  <c r="C90" i="6" s="1"/>
  <c r="B78" i="5"/>
  <c r="B66" i="6"/>
  <c r="B90" i="6" s="1"/>
  <c r="B13" i="6"/>
  <c r="L30" i="6"/>
  <c r="F13" i="6"/>
  <c r="G20" i="6"/>
  <c r="G13" i="6" s="1"/>
  <c r="L48" i="6"/>
  <c r="C13" i="6"/>
  <c r="C54" i="5"/>
  <c r="C12" i="5"/>
  <c r="C18" i="5"/>
  <c r="F40" i="6" l="1"/>
  <c r="L43" i="6"/>
  <c r="L40" i="6" s="1"/>
  <c r="G66" i="6"/>
  <c r="G90" i="6" s="1"/>
  <c r="L66" i="6"/>
  <c r="L90" i="6" s="1"/>
  <c r="L13" i="6"/>
  <c r="B18" i="5" l="1"/>
  <c r="B54" i="5" l="1"/>
  <c r="B28" i="5"/>
  <c r="B12" i="5"/>
  <c r="B11" i="5" l="1"/>
  <c r="B64" i="5"/>
  <c r="B89" i="5" s="1"/>
  <c r="C64" i="5" l="1"/>
  <c r="C11" i="5"/>
  <c r="C89" i="5" l="1"/>
</calcChain>
</file>

<file path=xl/sharedStrings.xml><?xml version="1.0" encoding="utf-8"?>
<sst xmlns="http://schemas.openxmlformats.org/spreadsheetml/2006/main" count="195" uniqueCount="113">
  <si>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</si>
  <si>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</si>
  <si>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</si>
  <si>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</si>
  <si>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</si>
  <si>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</si>
  <si>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</si>
  <si>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</si>
  <si>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</si>
  <si>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</si>
  <si>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</si>
  <si>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</si>
  <si>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</si>
  <si>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</si>
  <si>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</si>
  <si>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</si>
  <si>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</si>
  <si>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</si>
  <si>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</si>
  <si>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</si>
  <si>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</si>
  <si>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</si>
  <si>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</si>
  <si>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</si>
  <si>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</si>
  <si>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</si>
  <si>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</si>
  <si>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</si>
  <si>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</si>
  <si>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</si>
  <si>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</si>
  <si>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</si>
  <si>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</si>
  <si>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</si>
  <si>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</si>
  <si>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</si>
  <si>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</si>
  <si>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</si>
  <si>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</si>
  <si>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</si>
  <si>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</si>
  <si>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</si>
  <si>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</si>
  <si>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</si>
  <si>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</si>
  <si>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</si>
  <si>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</si>
  <si>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</si>
  <si>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</si>
  <si>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</si>
  <si>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</si>
  <si>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</si>
  <si>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INSTAL. TEMPORALES</t>
  </si>
  <si>
    <t>2.2.7 - SERVICIOS DE CONSERVACIÓN, REP. MENORES E INSTALACIONES TEMPORALES</t>
  </si>
  <si>
    <t xml:space="preserve">VIRGINIA VERUSKA D`OLEO CABRERA </t>
  </si>
  <si>
    <t>Febrero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</si>
  <si>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</si>
  <si>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</si>
  <si>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</si>
  <si>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</si>
  <si>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</si>
  <si>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</si>
  <si>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</si>
  <si>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</si>
  <si>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</si>
  <si>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</si>
  <si>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</si>
  <si>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</si>
  <si>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</si>
  <si>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</si>
  <si>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</si>
  <si>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</si>
  <si>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</si>
  <si>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</si>
  <si>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</si>
  <si>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</si>
  <si>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</si>
  <si>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</si>
  <si>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</si>
  <si>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</si>
  <si>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</si>
  <si>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</si>
  <si>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</si>
  <si>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</si>
  <si>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</si>
  <si>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</si>
  <si>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</si>
  <si>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</si>
  <si>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</si>
  <si>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</si>
  <si>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</si>
  <si>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</si>
  <si>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</si>
  <si>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</si>
  <si>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</si>
  <si>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</si>
  <si>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</si>
  <si>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</si>
  <si>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>Marzo</t>
  </si>
  <si>
    <t>2.6.3- EQUIPO E INSTRUMENTAL, CIENTÍFICO Y LABORATORIO</t>
  </si>
  <si>
    <t>Abril</t>
  </si>
  <si>
    <t>Mayo</t>
  </si>
  <si>
    <t>REVISADO  POR: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</si>
  <si>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</si>
  <si>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</si>
  <si>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>Junio</t>
  </si>
  <si>
    <t>Julio</t>
  </si>
  <si>
    <t xml:space="preserve">                                                                              Encargada Divisiòn de Presupuesto</t>
  </si>
  <si>
    <t>Encargada Divisiòn de Presupuesto</t>
  </si>
  <si>
    <t>AGOSTO 2024</t>
  </si>
  <si>
    <t>Agosto</t>
  </si>
  <si>
    <t>Fecha de registro: el 01 de septiembre de 2024</t>
  </si>
  <si>
    <t>Fecha de imputación: hasta el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</si>
</sst>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0" fontId="9" fillId="2" borderId="0" xfId="0" applyFont="1" applyFill="1" applyBorder="1" applyAlignment="1">
      <alignment vertical="center"/>
    </xf>
    <xf numFmtId="0" fontId="3" fillId="0" borderId="6" xfId="0" applyFont="1" applyBorder="1" applyAlignment="1">
      <alignment horizontal="left" indent="2"/>
    </xf>
    <xf numFmtId="4" fontId="3" fillId="0" borderId="0" xfId="0" applyNumberFormat="1" applyFo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4" fontId="0" fillId="0" borderId="0" xfId="0" applyNumberFormat="1" applyFont="1"/>
    <xf numFmtId="4" fontId="3" fillId="0" borderId="6" xfId="2" applyNumberFormat="1" applyFont="1" applyBorder="1"/>
    <xf numFmtId="4" fontId="13" fillId="2" borderId="6" xfId="2" applyNumberFormat="1" applyFont="1" applyFill="1" applyBorder="1"/>
    <xf numFmtId="4" fontId="3" fillId="0" borderId="0" xfId="1" applyNumberFormat="1" applyFont="1"/>
    <xf numFmtId="4" fontId="3" fillId="4" borderId="6" xfId="2" applyNumberFormat="1" applyFont="1" applyFill="1" applyBorder="1"/>
    <xf numFmtId="4" fontId="0" fillId="0" borderId="0" xfId="0" applyNumberFormat="1"/>
    <xf numFmtId="0" fontId="8" fillId="0" borderId="2" xfId="0" applyFont="1" applyBorder="1" applyAlignment="1">
      <alignment horizontal="left"/>
    </xf>
    <xf numFmtId="44" fontId="7" fillId="0" borderId="12" xfId="2" applyFont="1" applyBorder="1" applyAlignment="1"/>
    <xf numFmtId="44" fontId="7" fillId="0" borderId="9" xfId="2" applyFont="1" applyBorder="1" applyAlignment="1"/>
    <xf numFmtId="0" fontId="8" fillId="0" borderId="13" xfId="0" applyFont="1" applyBorder="1" applyAlignment="1">
      <alignment horizontal="left"/>
    </xf>
    <xf numFmtId="0" fontId="9" fillId="2" borderId="0" xfId="0" applyFont="1" applyFill="1" applyAlignment="1">
      <alignment vertical="center"/>
    </xf>
    <xf numFmtId="44" fontId="9" fillId="2" borderId="0" xfId="2" applyFont="1" applyFill="1" applyBorder="1" applyAlignment="1"/>
    <xf numFmtId="44" fontId="8" fillId="5" borderId="12" xfId="2" applyFont="1" applyFill="1" applyBorder="1" applyAlignment="1"/>
    <xf numFmtId="0" fontId="8" fillId="5" borderId="6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 wrapText="1"/>
    </xf>
    <xf numFmtId="44" fontId="8" fillId="5" borderId="6" xfId="2" applyFont="1" applyFill="1" applyBorder="1" applyAlignment="1"/>
    <xf numFmtId="0" fontId="8" fillId="0" borderId="0" xfId="0" applyFont="1"/>
    <xf numFmtId="44" fontId="9" fillId="2" borderId="6" xfId="2" applyFont="1" applyFill="1" applyBorder="1" applyAlignment="1"/>
    <xf numFmtId="44" fontId="8" fillId="5" borderId="16" xfId="2" applyFont="1" applyFill="1" applyBorder="1" applyAlignment="1"/>
    <xf numFmtId="44" fontId="8" fillId="5" borderId="17" xfId="2" applyFont="1" applyFill="1" applyBorder="1" applyAlignment="1"/>
    <xf numFmtId="44" fontId="8" fillId="5" borderId="20" xfId="2" applyFont="1" applyFill="1" applyBorder="1" applyAlignment="1"/>
    <xf numFmtId="0" fontId="8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indent="2"/>
    </xf>
    <xf numFmtId="2" fontId="8" fillId="5" borderId="10" xfId="2" applyNumberFormat="1" applyFont="1" applyFill="1" applyBorder="1" applyAlignment="1"/>
    <xf numFmtId="4" fontId="14" fillId="0" borderId="0" xfId="0" applyNumberFormat="1" applyFont="1"/>
    <xf numFmtId="0" fontId="12" fillId="0" borderId="0" xfId="0" applyFont="1"/>
    <xf numFmtId="0" fontId="3" fillId="0" borderId="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5" fillId="0" borderId="0" xfId="0" applyFont="1" applyAlignment="1"/>
    <xf numFmtId="4" fontId="5" fillId="0" borderId="0" xfId="0" applyNumberFormat="1" applyFont="1" applyAlignment="1"/>
    <xf numFmtId="4" fontId="5" fillId="0" borderId="0" xfId="0" applyNumberFormat="1" applyFont="1"/>
    <xf numFmtId="0" fontId="5" fillId="0" borderId="0" xfId="0" applyFont="1"/>
    <xf numFmtId="4" fontId="5" fillId="0" borderId="0" xfId="0" applyNumberFormat="1" applyFont="1" applyBorder="1"/>
    <xf numFmtId="0" fontId="5" fillId="0" borderId="0" xfId="0" applyFont="1" applyBorder="1"/>
    <xf numFmtId="9" fontId="20" fillId="4" borderId="0" xfId="3" applyFont="1" applyFill="1" applyBorder="1" applyAlignment="1">
      <alignment vertical="center" wrapText="1"/>
    </xf>
    <xf numFmtId="4" fontId="25" fillId="4" borderId="0" xfId="0" applyNumberFormat="1" applyFont="1" applyFill="1" applyBorder="1" applyAlignment="1">
      <alignment vertical="center" wrapText="1"/>
    </xf>
    <xf numFmtId="9" fontId="20" fillId="4" borderId="0" xfId="0" applyNumberFormat="1" applyFont="1" applyFill="1" applyBorder="1" applyAlignment="1">
      <alignment vertical="center"/>
    </xf>
    <xf numFmtId="4" fontId="5" fillId="4" borderId="0" xfId="0" applyNumberFormat="1" applyFont="1" applyFill="1" applyBorder="1"/>
    <xf numFmtId="0" fontId="5" fillId="4" borderId="0" xfId="0" applyFont="1" applyFill="1" applyBorder="1"/>
    <xf numFmtId="0" fontId="23" fillId="4" borderId="0" xfId="0" applyFont="1" applyFill="1" applyBorder="1" applyAlignment="1">
      <alignment vertical="center" wrapText="1"/>
    </xf>
    <xf numFmtId="4" fontId="23" fillId="4" borderId="0" xfId="0" applyNumberFormat="1" applyFont="1" applyFill="1" applyBorder="1" applyAlignment="1">
      <alignment vertical="center" wrapText="1"/>
    </xf>
    <xf numFmtId="9" fontId="23" fillId="4" borderId="0" xfId="3" applyFont="1" applyFill="1" applyBorder="1" applyAlignment="1">
      <alignment vertical="center" wrapText="1"/>
    </xf>
    <xf numFmtId="10" fontId="18" fillId="4" borderId="0" xfId="3" applyNumberFormat="1" applyFont="1" applyFill="1" applyBorder="1" applyAlignment="1">
      <alignment vertical="center" wrapText="1"/>
    </xf>
    <xf numFmtId="4" fontId="18" fillId="4" borderId="0" xfId="0" applyNumberFormat="1" applyFont="1" applyFill="1" applyBorder="1" applyAlignment="1">
      <alignment horizontal="right" vertical="center" wrapText="1"/>
    </xf>
    <xf numFmtId="10" fontId="19" fillId="4" borderId="0" xfId="0" applyNumberFormat="1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/>
    </xf>
    <xf numFmtId="4" fontId="24" fillId="4" borderId="0" xfId="0" applyNumberFormat="1" applyFont="1" applyFill="1" applyBorder="1"/>
    <xf numFmtId="4" fontId="18" fillId="4" borderId="0" xfId="0" applyNumberFormat="1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right" vertical="center"/>
    </xf>
    <xf numFmtId="4" fontId="19" fillId="4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vertical="center" wrapText="1"/>
    </xf>
    <xf numFmtId="4" fontId="20" fillId="4" borderId="0" xfId="0" applyNumberFormat="1" applyFont="1" applyFill="1" applyBorder="1" applyAlignment="1">
      <alignment horizontal="right" vertical="center"/>
    </xf>
    <xf numFmtId="4" fontId="26" fillId="4" borderId="0" xfId="0" applyNumberFormat="1" applyFont="1" applyFill="1" applyBorder="1"/>
    <xf numFmtId="4" fontId="7" fillId="4" borderId="0" xfId="0" applyNumberFormat="1" applyFont="1" applyFill="1" applyBorder="1"/>
    <xf numFmtId="0" fontId="7" fillId="4" borderId="0" xfId="0" applyFont="1" applyFill="1" applyBorder="1"/>
    <xf numFmtId="0" fontId="27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" fontId="13" fillId="3" borderId="9" xfId="1" applyNumberFormat="1" applyFont="1" applyFill="1" applyBorder="1" applyAlignment="1">
      <alignment horizontal="center"/>
    </xf>
    <xf numFmtId="4" fontId="14" fillId="0" borderId="10" xfId="2" applyNumberFormat="1" applyFont="1" applyBorder="1" applyAlignment="1"/>
    <xf numFmtId="4" fontId="14" fillId="0" borderId="22" xfId="0" applyNumberFormat="1" applyFont="1" applyBorder="1"/>
    <xf numFmtId="4" fontId="14" fillId="0" borderId="22" xfId="2" applyNumberFormat="1" applyFont="1" applyBorder="1"/>
    <xf numFmtId="4" fontId="14" fillId="0" borderId="23" xfId="2" applyNumberFormat="1" applyFont="1" applyBorder="1"/>
    <xf numFmtId="4" fontId="14" fillId="0" borderId="11" xfId="2" applyNumberFormat="1" applyFont="1" applyBorder="1"/>
    <xf numFmtId="0" fontId="14" fillId="0" borderId="2" xfId="0" applyFont="1" applyBorder="1" applyAlignment="1">
      <alignment horizontal="left" indent="1"/>
    </xf>
    <xf numFmtId="4" fontId="14" fillId="0" borderId="24" xfId="2" applyNumberFormat="1" applyFont="1" applyBorder="1" applyAlignment="1"/>
    <xf numFmtId="4" fontId="14" fillId="0" borderId="25" xfId="0" applyNumberFormat="1" applyFont="1" applyBorder="1"/>
    <xf numFmtId="4" fontId="14" fillId="0" borderId="25" xfId="2" applyNumberFormat="1" applyFont="1" applyBorder="1"/>
    <xf numFmtId="4" fontId="14" fillId="0" borderId="26" xfId="2" applyNumberFormat="1" applyFont="1" applyBorder="1"/>
    <xf numFmtId="4" fontId="14" fillId="0" borderId="27" xfId="2" applyNumberFormat="1" applyFont="1" applyBorder="1"/>
    <xf numFmtId="4" fontId="3" fillId="0" borderId="12" xfId="2" applyNumberFormat="1" applyFont="1" applyBorder="1"/>
    <xf numFmtId="4" fontId="3" fillId="0" borderId="12" xfId="0" applyNumberFormat="1" applyFont="1" applyBorder="1"/>
    <xf numFmtId="4" fontId="3" fillId="0" borderId="6" xfId="0" applyNumberFormat="1" applyFont="1" applyBorder="1"/>
    <xf numFmtId="4" fontId="3" fillId="0" borderId="9" xfId="2" applyNumberFormat="1" applyFont="1" applyBorder="1"/>
    <xf numFmtId="4" fontId="3" fillId="0" borderId="9" xfId="0" applyNumberFormat="1" applyFont="1" applyBorder="1"/>
    <xf numFmtId="4" fontId="3" fillId="0" borderId="14" xfId="2" applyNumberFormat="1" applyFont="1" applyBorder="1"/>
    <xf numFmtId="4" fontId="3" fillId="4" borderId="12" xfId="2" applyNumberFormat="1" applyFont="1" applyFill="1" applyBorder="1"/>
    <xf numFmtId="4" fontId="3" fillId="0" borderId="2" xfId="2" applyNumberFormat="1" applyFont="1" applyBorder="1"/>
    <xf numFmtId="4" fontId="14" fillId="0" borderId="22" xfId="2" applyNumberFormat="1" applyFont="1" applyBorder="1" applyAlignment="1"/>
    <xf numFmtId="4" fontId="14" fillId="0" borderId="23" xfId="2" applyNumberFormat="1" applyFont="1" applyBorder="1" applyAlignment="1"/>
    <xf numFmtId="4" fontId="14" fillId="0" borderId="11" xfId="2" applyNumberFormat="1" applyFont="1" applyBorder="1" applyAlignment="1"/>
    <xf numFmtId="0" fontId="14" fillId="0" borderId="13" xfId="0" applyFont="1" applyBorder="1" applyAlignment="1">
      <alignment horizontal="left"/>
    </xf>
    <xf numFmtId="4" fontId="14" fillId="0" borderId="10" xfId="2" applyNumberFormat="1" applyFont="1" applyBorder="1"/>
    <xf numFmtId="4" fontId="3" fillId="0" borderId="4" xfId="2" applyNumberFormat="1" applyFont="1" applyBorder="1"/>
    <xf numFmtId="4" fontId="13" fillId="2" borderId="9" xfId="2" applyNumberFormat="1" applyFont="1" applyFill="1" applyBorder="1"/>
    <xf numFmtId="2" fontId="14" fillId="0" borderId="28" xfId="2" applyNumberFormat="1" applyFont="1" applyBorder="1" applyAlignment="1"/>
    <xf numFmtId="2" fontId="3" fillId="0" borderId="12" xfId="2" applyNumberFormat="1" applyFont="1" applyBorder="1" applyAlignment="1"/>
    <xf numFmtId="2" fontId="3" fillId="0" borderId="6" xfId="2" applyNumberFormat="1" applyFont="1" applyBorder="1" applyAlignment="1"/>
    <xf numFmtId="2" fontId="3" fillId="0" borderId="9" xfId="2" applyNumberFormat="1" applyFont="1" applyBorder="1" applyAlignment="1"/>
    <xf numFmtId="44" fontId="13" fillId="2" borderId="0" xfId="2" applyFont="1" applyFill="1" applyBorder="1" applyAlignment="1"/>
    <xf numFmtId="2" fontId="13" fillId="2" borderId="0" xfId="2" applyNumberFormat="1" applyFont="1" applyFill="1" applyBorder="1" applyAlignment="1"/>
    <xf numFmtId="2" fontId="14" fillId="5" borderId="16" xfId="2" applyNumberFormat="1" applyFont="1" applyFill="1" applyBorder="1" applyAlignment="1"/>
    <xf numFmtId="2" fontId="14" fillId="5" borderId="17" xfId="2" applyNumberFormat="1" applyFont="1" applyFill="1" applyBorder="1" applyAlignment="1"/>
    <xf numFmtId="2" fontId="3" fillId="5" borderId="18" xfId="2" applyNumberFormat="1" applyFont="1" applyFill="1" applyBorder="1" applyAlignment="1"/>
    <xf numFmtId="2" fontId="3" fillId="5" borderId="19" xfId="2" applyNumberFormat="1" applyFont="1" applyFill="1" applyBorder="1" applyAlignment="1"/>
    <xf numFmtId="2" fontId="14" fillId="5" borderId="20" xfId="2" applyNumberFormat="1" applyFont="1" applyFill="1" applyBorder="1" applyAlignment="1"/>
    <xf numFmtId="2" fontId="3" fillId="5" borderId="21" xfId="2" applyNumberFormat="1" applyFont="1" applyFill="1" applyBorder="1" applyAlignment="1"/>
    <xf numFmtId="2" fontId="14" fillId="5" borderId="10" xfId="2" applyNumberFormat="1" applyFont="1" applyFill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10" xfId="2" applyFont="1" applyBorder="1" applyAlignment="1"/>
    <xf numFmtId="44" fontId="7" fillId="5" borderId="18" xfId="2" applyFont="1" applyFill="1" applyBorder="1" applyAlignment="1"/>
    <xf numFmtId="44" fontId="7" fillId="5" borderId="12" xfId="2" applyFont="1" applyFill="1" applyBorder="1" applyAlignment="1"/>
    <xf numFmtId="44" fontId="7" fillId="5" borderId="19" xfId="2" applyFont="1" applyFill="1" applyBorder="1" applyAlignment="1"/>
    <xf numFmtId="44" fontId="7" fillId="5" borderId="9" xfId="2" applyFont="1" applyFill="1" applyBorder="1" applyAlignment="1"/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44" fontId="8" fillId="0" borderId="29" xfId="2" applyFont="1" applyBorder="1" applyAlignment="1"/>
    <xf numFmtId="0" fontId="8" fillId="0" borderId="9" xfId="0" applyFont="1" applyBorder="1" applyAlignment="1">
      <alignment horizontal="left" vertical="center" wrapText="1"/>
    </xf>
    <xf numFmtId="44" fontId="8" fillId="5" borderId="30" xfId="2" applyFont="1" applyFill="1" applyBorder="1" applyAlignment="1"/>
    <xf numFmtId="44" fontId="8" fillId="5" borderId="24" xfId="2" applyFont="1" applyFill="1" applyBorder="1" applyAlignment="1"/>
    <xf numFmtId="44" fontId="8" fillId="5" borderId="27" xfId="2" applyFont="1" applyFill="1" applyBorder="1" applyAlignment="1"/>
    <xf numFmtId="44" fontId="7" fillId="5" borderId="6" xfId="2" applyFont="1" applyFill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14" xfId="0" applyNumberFormat="1" applyFont="1" applyBorder="1"/>
    <xf numFmtId="4" fontId="14" fillId="0" borderId="31" xfId="2" applyNumberFormat="1" applyFont="1" applyBorder="1"/>
    <xf numFmtId="0" fontId="2" fillId="0" borderId="0" xfId="0" applyFont="1" applyAlignment="1">
      <alignment horizontal="center"/>
    </xf>
    <xf numFmtId="4" fontId="3" fillId="0" borderId="18" xfId="2" applyNumberFormat="1" applyFont="1" applyBorder="1"/>
    <xf numFmtId="4" fontId="14" fillId="0" borderId="32" xfId="2" applyNumberFormat="1" applyFont="1" applyBorder="1" applyAlignment="1"/>
    <xf numFmtId="4" fontId="14" fillId="0" borderId="28" xfId="0" applyNumberFormat="1" applyFont="1" applyBorder="1"/>
    <xf numFmtId="4" fontId="14" fillId="0" borderId="28" xfId="2" applyNumberFormat="1" applyFont="1" applyBorder="1"/>
    <xf numFmtId="4" fontId="14" fillId="0" borderId="33" xfId="2" applyNumberFormat="1" applyFont="1" applyBorder="1"/>
    <xf numFmtId="4" fontId="14" fillId="0" borderId="34" xfId="2" applyNumberFormat="1" applyFont="1" applyBorder="1"/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8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4" fontId="26" fillId="4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 readingOrder="1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2" borderId="9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Alignment="1">
      <alignment horizont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78441</xdr:rowOff>
    </xdr:from>
    <xdr:to>
      <xdr:col>0</xdr:col>
      <xdr:colOff>4800016</xdr:colOff>
      <xdr:row>2</xdr:row>
      <xdr:rowOff>212911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78441"/>
          <a:ext cx="2334721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2956349</xdr:colOff>
      <xdr:row>100</xdr:row>
      <xdr:rowOff>173209</xdr:rowOff>
    </xdr:from>
    <xdr:to>
      <xdr:col>0</xdr:col>
      <xdr:colOff>3906901</xdr:colOff>
      <xdr:row>104</xdr:row>
      <xdr:rowOff>116862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349" y="19576995"/>
          <a:ext cx="950552" cy="749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1245051</xdr:colOff>
      <xdr:row>0</xdr:row>
      <xdr:rowOff>0</xdr:rowOff>
    </xdr:from>
    <xdr:to>
      <xdr:col>3</xdr:col>
      <xdr:colOff>734396</xdr:colOff>
      <xdr:row>3</xdr:row>
      <xdr:rowOff>33617</xdr:rowOff>
    </xdr:to>
    <xdr:pic>
      <xdr:nvPicPr>
        <xdr:cNvPr id="4" name="Imagen 3" descr="Dirección General de Bellas Artes | DGBA - Inicio">
          <a:extLst>
            <a:ext uri="{FF2B5EF4-FFF2-40B4-BE49-F238E27FC236}">
              <a16:creationId xmlns:a16="http://schemas.microsoft.com/office/drawing/2014/main" id="{9135E85F-73B4-494A-AD9A-30A70C8411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0526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120304</xdr:colOff>
      <xdr:row>102</xdr:row>
      <xdr:rowOff>25441</xdr:rowOff>
    </xdr:from>
    <xdr:to>
      <xdr:col>2</xdr:col>
      <xdr:colOff>1112921</xdr:colOff>
      <xdr:row>106</xdr:row>
      <xdr:rowOff>140213</xdr:rowOff>
    </xdr:to>
    <xdr:pic>
      <xdr:nvPicPr>
        <xdr:cNvPr id="5" name="Imagen 4" descr="Ministerio de Cultura - Amin Rodríguez">
          <a:extLst>
            <a:ext uri="{FF2B5EF4-FFF2-40B4-BE49-F238E27FC236}">
              <a16:creationId xmlns:a16="http://schemas.microsoft.com/office/drawing/2014/main" id="{1AB6A4D0-C323-422B-8981-B494F9F963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454" y="20342266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L100"/>
  <sheetViews>
    <sheetView zoomScale="175" zoomScaleNormal="175" workbookViewId="0">
      <selection activeCell="C19" sqref="C19:C27"/>
    </sheetView>
  </sheetViews>
  <sheetFormatPr baseColWidth="10" defaultRowHeight="15.75" x14ac:dyDescent="0.25"/>
  <cols>
    <col min="1" max="1" width="73" style="2" customWidth="1"/>
    <col min="2" max="2" width="18.42578125" style="2" customWidth="1"/>
    <col min="3" max="3" width="20.85546875" style="2" customWidth="1"/>
    <col min="4" max="4" width="15.7109375" style="1" customWidth="1"/>
    <col min="5" max="5" width="7.140625" style="48" customWidth="1"/>
    <col min="6" max="6" width="18" style="48" customWidth="1"/>
    <col min="7" max="7" width="20.85546875" style="48" customWidth="1"/>
    <col min="8" max="8" width="22.140625" style="48" customWidth="1"/>
    <col min="9" max="9" width="14" style="48" customWidth="1"/>
    <col min="10" max="10" width="11.7109375" style="48" customWidth="1"/>
    <col min="11" max="11" width="15.5703125" style="49" customWidth="1"/>
    <col min="12" max="12" width="10.28515625" style="49" customWidth="1"/>
    <col min="13" max="13" width="31.140625" customWidth="1"/>
  </cols>
  <sheetData>
    <row r="1" spans="1:12" s="3" customFormat="1" ht="18.75" x14ac:dyDescent="0.3">
      <c r="A1" s="160"/>
      <c r="B1" s="160"/>
      <c r="C1" s="160"/>
      <c r="D1" s="160"/>
      <c r="E1" s="47"/>
      <c r="F1" s="47"/>
      <c r="G1" s="47"/>
      <c r="H1" s="47"/>
      <c r="I1" s="47"/>
      <c r="J1" s="47"/>
      <c r="K1" s="46"/>
      <c r="L1" s="46"/>
    </row>
    <row r="2" spans="1:12" s="3" customFormat="1" ht="18.75" x14ac:dyDescent="0.3">
      <c r="A2" s="160"/>
      <c r="B2" s="160"/>
      <c r="C2" s="160"/>
      <c r="D2" s="160"/>
      <c r="E2" s="47"/>
      <c r="F2" s="47"/>
      <c r="G2" s="47"/>
      <c r="H2" s="47"/>
      <c r="I2" s="47"/>
      <c r="J2" s="47"/>
      <c r="K2" s="46"/>
      <c r="L2" s="46"/>
    </row>
    <row r="3" spans="1:12" s="3" customFormat="1" ht="18.75" x14ac:dyDescent="0.3">
      <c r="A3" s="160"/>
      <c r="B3" s="160"/>
      <c r="C3" s="160"/>
      <c r="D3" s="160"/>
      <c r="E3" s="47"/>
      <c r="F3" s="47"/>
      <c r="G3" s="47"/>
      <c r="H3" s="47"/>
      <c r="I3" s="47"/>
      <c r="J3" s="47"/>
      <c r="K3" s="46"/>
      <c r="L3" s="46"/>
    </row>
    <row r="4" spans="1:12" s="4" customFormat="1" ht="18.75" x14ac:dyDescent="0.3">
      <c r="A4" s="161" t="s">
        <v>49</v>
      </c>
      <c r="B4" s="161"/>
      <c r="C4" s="161"/>
      <c r="E4" s="48"/>
      <c r="F4" s="48"/>
      <c r="G4" s="48"/>
      <c r="H4" s="48"/>
      <c r="I4" s="48"/>
      <c r="J4" s="48"/>
      <c r="K4" s="49"/>
      <c r="L4" s="49"/>
    </row>
    <row r="5" spans="1:12" s="4" customFormat="1" ht="15" customHeight="1" x14ac:dyDescent="0.3">
      <c r="A5" s="162" t="s">
        <v>47</v>
      </c>
      <c r="B5" s="162"/>
      <c r="C5" s="162"/>
      <c r="E5" s="48"/>
      <c r="F5" s="48"/>
      <c r="G5" s="48"/>
      <c r="H5" s="48"/>
      <c r="I5" s="48"/>
      <c r="J5" s="48"/>
      <c r="K5" s="49"/>
      <c r="L5" s="49"/>
    </row>
    <row r="6" spans="1:12" s="4" customFormat="1" ht="18.75" x14ac:dyDescent="0.3">
      <c r="A6" s="163" t="s">
        <v>109</v>
      </c>
      <c r="B6" s="163"/>
      <c r="C6" s="163"/>
      <c r="E6" s="48"/>
      <c r="F6" s="48"/>
      <c r="G6" s="48"/>
      <c r="H6" s="48"/>
      <c r="I6" s="48"/>
      <c r="J6" s="48"/>
      <c r="K6" s="49"/>
      <c r="L6" s="49"/>
    </row>
    <row r="7" spans="1:12" s="4" customFormat="1" ht="14.25" customHeight="1" x14ac:dyDescent="0.3">
      <c r="A7" s="160" t="s">
        <v>1</v>
      </c>
      <c r="B7" s="160"/>
      <c r="C7" s="160"/>
      <c r="E7" s="48"/>
      <c r="F7" s="48"/>
      <c r="G7" s="48"/>
      <c r="H7" s="48"/>
      <c r="I7" s="48"/>
      <c r="J7" s="48"/>
      <c r="K7" s="49"/>
      <c r="L7" s="49"/>
    </row>
    <row r="8" spans="1:12" s="4" customFormat="1" ht="9.75" customHeight="1" x14ac:dyDescent="0.3">
      <c r="A8" s="5"/>
      <c r="B8" s="5"/>
      <c r="C8" s="5"/>
      <c r="E8" s="48"/>
      <c r="F8" s="48"/>
      <c r="G8" s="48"/>
      <c r="H8" s="48"/>
      <c r="I8" s="48"/>
      <c r="J8" s="48"/>
      <c r="K8" s="49"/>
      <c r="L8" s="49"/>
    </row>
    <row r="9" spans="1:12" ht="15" x14ac:dyDescent="0.25">
      <c r="A9" s="148" t="s">
        <v>2</v>
      </c>
      <c r="B9" s="150" t="s">
        <v>3</v>
      </c>
      <c r="C9" s="152" t="s">
        <v>4</v>
      </c>
    </row>
    <row r="10" spans="1:12" ht="15" x14ac:dyDescent="0.25">
      <c r="A10" s="149"/>
      <c r="B10" s="151"/>
      <c r="C10" s="153"/>
    </row>
    <row r="11" spans="1:12" ht="15" x14ac:dyDescent="0.25">
      <c r="A11" s="6" t="s">
        <v>5</v>
      </c>
      <c r="B11" s="7">
        <f>B12+B18+B28+B54</f>
        <v>696521299</v>
      </c>
      <c r="C11" s="7">
        <f>C12+C18+C28+C54</f>
        <v>739674363</v>
      </c>
      <c r="D11" s="18"/>
      <c r="E11" s="50"/>
      <c r="F11" s="50"/>
      <c r="G11" s="50"/>
      <c r="H11" s="50"/>
      <c r="I11" s="50"/>
      <c r="J11" s="50"/>
      <c r="K11" s="51"/>
      <c r="L11" s="51"/>
    </row>
    <row r="12" spans="1:12" ht="15" x14ac:dyDescent="0.25">
      <c r="A12" s="6" t="s">
        <v>6</v>
      </c>
      <c r="B12" s="7">
        <f>SUM(B13:B17)</f>
        <v>598000001</v>
      </c>
      <c r="C12" s="7">
        <f>C13+C14+C15+C17</f>
        <v>622525502</v>
      </c>
      <c r="E12" s="50"/>
      <c r="F12" s="50"/>
      <c r="G12" s="50"/>
      <c r="H12" s="50"/>
      <c r="I12" s="50"/>
      <c r="J12" s="50"/>
      <c r="K12" s="51"/>
      <c r="L12" s="51"/>
    </row>
    <row r="13" spans="1:12" ht="15" x14ac:dyDescent="0.25">
      <c r="A13" s="8" t="s">
        <v>7</v>
      </c>
      <c r="B13" s="9">
        <v>461312208</v>
      </c>
      <c r="C13" s="9">
        <v>479589643</v>
      </c>
      <c r="E13" s="50"/>
      <c r="F13" s="50"/>
      <c r="G13" s="50"/>
      <c r="H13" s="50"/>
      <c r="I13" s="50"/>
      <c r="J13" s="50"/>
      <c r="K13" s="51"/>
      <c r="L13" s="51"/>
    </row>
    <row r="14" spans="1:12" ht="15" x14ac:dyDescent="0.25">
      <c r="A14" s="8" t="s">
        <v>8</v>
      </c>
      <c r="B14" s="9">
        <v>72135688</v>
      </c>
      <c r="C14" s="9">
        <v>75177763</v>
      </c>
      <c r="E14" s="50"/>
    </row>
    <row r="15" spans="1:12" ht="15" x14ac:dyDescent="0.25">
      <c r="A15" s="8" t="s">
        <v>9</v>
      </c>
      <c r="B15" s="9">
        <v>330000</v>
      </c>
      <c r="C15" s="9">
        <v>396000</v>
      </c>
      <c r="E15" s="50"/>
    </row>
    <row r="16" spans="1:12" ht="15" x14ac:dyDescent="0.25">
      <c r="A16" s="8" t="s">
        <v>10</v>
      </c>
      <c r="B16" s="9">
        <v>0</v>
      </c>
      <c r="C16" s="9">
        <v>0</v>
      </c>
      <c r="E16" s="50"/>
    </row>
    <row r="17" spans="1:12" ht="15" x14ac:dyDescent="0.25">
      <c r="A17" s="8" t="s">
        <v>11</v>
      </c>
      <c r="B17" s="9">
        <v>64222105</v>
      </c>
      <c r="C17" s="9">
        <v>67362096</v>
      </c>
      <c r="E17" s="50"/>
    </row>
    <row r="18" spans="1:12" ht="15" x14ac:dyDescent="0.25">
      <c r="A18" s="6" t="s">
        <v>12</v>
      </c>
      <c r="B18" s="7">
        <f>SUM(B19:B27)</f>
        <v>74283911</v>
      </c>
      <c r="C18" s="7">
        <f>C19+C20+C21+C22+C23+C24+C25+C26+C27</f>
        <v>65370464</v>
      </c>
      <c r="E18" s="50"/>
    </row>
    <row r="19" spans="1:12" ht="15" x14ac:dyDescent="0.25">
      <c r="A19" s="8" t="s">
        <v>13</v>
      </c>
      <c r="B19" s="9">
        <v>38715000</v>
      </c>
      <c r="C19" s="9">
        <v>29414499</v>
      </c>
      <c r="E19" s="50"/>
    </row>
    <row r="20" spans="1:12" ht="15" x14ac:dyDescent="0.25">
      <c r="A20" s="8" t="s">
        <v>14</v>
      </c>
      <c r="B20" s="9">
        <v>1676300</v>
      </c>
      <c r="C20" s="9">
        <v>1670445</v>
      </c>
      <c r="E20" s="50"/>
    </row>
    <row r="21" spans="1:12" ht="15" x14ac:dyDescent="0.25">
      <c r="A21" s="8" t="s">
        <v>15</v>
      </c>
      <c r="B21" s="9">
        <v>3405031</v>
      </c>
      <c r="C21" s="9">
        <v>3455031</v>
      </c>
      <c r="E21" s="50"/>
    </row>
    <row r="22" spans="1:12" ht="15" x14ac:dyDescent="0.25">
      <c r="A22" s="8" t="s">
        <v>16</v>
      </c>
      <c r="B22" s="9">
        <v>260980</v>
      </c>
      <c r="C22" s="9">
        <v>643000</v>
      </c>
      <c r="E22" s="50"/>
    </row>
    <row r="23" spans="1:12" ht="15" x14ac:dyDescent="0.25">
      <c r="A23" s="8" t="s">
        <v>17</v>
      </c>
      <c r="B23" s="9">
        <v>3043000</v>
      </c>
      <c r="C23" s="9">
        <v>4160507</v>
      </c>
      <c r="E23" s="50"/>
      <c r="F23" s="50"/>
      <c r="G23" s="50"/>
      <c r="H23" s="50"/>
      <c r="I23" s="50"/>
      <c r="J23" s="50"/>
      <c r="K23" s="50"/>
      <c r="L23" s="51"/>
    </row>
    <row r="24" spans="1:12" ht="15" x14ac:dyDescent="0.25">
      <c r="A24" s="8" t="s">
        <v>18</v>
      </c>
      <c r="B24" s="9">
        <v>5450000</v>
      </c>
      <c r="C24" s="9">
        <v>4854126</v>
      </c>
      <c r="E24" s="50"/>
      <c r="F24" s="50"/>
      <c r="G24" s="50"/>
      <c r="H24" s="50"/>
      <c r="I24" s="50"/>
      <c r="J24" s="50"/>
      <c r="K24" s="51"/>
      <c r="L24" s="51"/>
    </row>
    <row r="25" spans="1:12" ht="15" x14ac:dyDescent="0.25">
      <c r="A25" s="8" t="s">
        <v>53</v>
      </c>
      <c r="B25" s="9">
        <v>3000000</v>
      </c>
      <c r="C25" s="9">
        <v>3974566</v>
      </c>
    </row>
    <row r="26" spans="1:12" ht="15" x14ac:dyDescent="0.25">
      <c r="A26" s="8" t="s">
        <v>19</v>
      </c>
      <c r="B26" s="9">
        <v>9900000</v>
      </c>
      <c r="C26" s="9">
        <v>12454790</v>
      </c>
    </row>
    <row r="27" spans="1:12" ht="15" x14ac:dyDescent="0.25">
      <c r="A27" s="8" t="s">
        <v>20</v>
      </c>
      <c r="B27" s="9">
        <v>8833600</v>
      </c>
      <c r="C27" s="9">
        <v>4743500</v>
      </c>
    </row>
    <row r="28" spans="1:12" ht="15" x14ac:dyDescent="0.25">
      <c r="A28" s="6" t="s">
        <v>21</v>
      </c>
      <c r="B28" s="7">
        <f>SUM(B29:B37)</f>
        <v>20733749</v>
      </c>
      <c r="C28" s="7">
        <f>C29+C30+C31+C32+C33+C34+C35+C37</f>
        <v>39995357</v>
      </c>
    </row>
    <row r="29" spans="1:12" ht="15" x14ac:dyDescent="0.25">
      <c r="A29" s="8" t="s">
        <v>22</v>
      </c>
      <c r="B29" s="9">
        <v>2203999</v>
      </c>
      <c r="C29" s="9">
        <v>1574740</v>
      </c>
    </row>
    <row r="30" spans="1:12" ht="15" x14ac:dyDescent="0.25">
      <c r="A30" s="8" t="s">
        <v>23</v>
      </c>
      <c r="B30" s="9">
        <v>2170000</v>
      </c>
      <c r="C30" s="9">
        <v>20889097</v>
      </c>
    </row>
    <row r="31" spans="1:12" ht="15" x14ac:dyDescent="0.25">
      <c r="A31" s="8" t="s">
        <v>24</v>
      </c>
      <c r="B31" s="9">
        <v>1250000</v>
      </c>
      <c r="C31" s="9">
        <v>1039955</v>
      </c>
    </row>
    <row r="32" spans="1:12" ht="15" x14ac:dyDescent="0.25">
      <c r="A32" s="8" t="s">
        <v>25</v>
      </c>
      <c r="B32" s="9">
        <v>0</v>
      </c>
      <c r="C32" s="9">
        <v>0</v>
      </c>
    </row>
    <row r="33" spans="1:3" ht="15" x14ac:dyDescent="0.25">
      <c r="A33" s="8" t="s">
        <v>26</v>
      </c>
      <c r="B33" s="9">
        <v>60000</v>
      </c>
      <c r="C33" s="9">
        <v>537456</v>
      </c>
    </row>
    <row r="34" spans="1:3" ht="15" x14ac:dyDescent="0.25">
      <c r="A34" s="8" t="s">
        <v>27</v>
      </c>
      <c r="B34" s="9">
        <v>0</v>
      </c>
      <c r="C34" s="9">
        <v>2582542</v>
      </c>
    </row>
    <row r="35" spans="1:3" ht="15" x14ac:dyDescent="0.25">
      <c r="A35" s="8" t="s">
        <v>28</v>
      </c>
      <c r="B35" s="9">
        <v>10550000</v>
      </c>
      <c r="C35" s="9">
        <v>8749606</v>
      </c>
    </row>
    <row r="36" spans="1:3" ht="15" x14ac:dyDescent="0.25">
      <c r="A36" s="8" t="s">
        <v>29</v>
      </c>
      <c r="B36" s="9">
        <v>0</v>
      </c>
      <c r="C36" s="9">
        <v>0</v>
      </c>
    </row>
    <row r="37" spans="1:3" thickBot="1" x14ac:dyDescent="0.3">
      <c r="A37" s="8" t="s">
        <v>30</v>
      </c>
      <c r="B37" s="9">
        <v>4499750</v>
      </c>
      <c r="C37" s="9">
        <v>4621961</v>
      </c>
    </row>
    <row r="38" spans="1:3" thickBot="1" x14ac:dyDescent="0.3">
      <c r="A38" s="27" t="s">
        <v>56</v>
      </c>
      <c r="B38" s="121">
        <f>+B39+B40+B41+B42+B43+B44+B45</f>
        <v>0</v>
      </c>
      <c r="C38" s="121">
        <f>+C39+C40+C41+C42+C43+C44+C45</f>
        <v>0</v>
      </c>
    </row>
    <row r="39" spans="1:3" ht="15" x14ac:dyDescent="0.25">
      <c r="A39" s="8" t="s">
        <v>57</v>
      </c>
      <c r="B39" s="25">
        <v>0</v>
      </c>
      <c r="C39" s="25">
        <v>0</v>
      </c>
    </row>
    <row r="40" spans="1:3" ht="15" x14ac:dyDescent="0.25">
      <c r="A40" s="8" t="s">
        <v>58</v>
      </c>
      <c r="B40" s="9">
        <v>0</v>
      </c>
      <c r="C40" s="9">
        <v>0</v>
      </c>
    </row>
    <row r="41" spans="1:3" ht="15" x14ac:dyDescent="0.25">
      <c r="A41" s="8" t="s">
        <v>59</v>
      </c>
      <c r="B41" s="9">
        <v>0</v>
      </c>
      <c r="C41" s="9">
        <v>0</v>
      </c>
    </row>
    <row r="42" spans="1:3" ht="15" x14ac:dyDescent="0.25">
      <c r="A42" s="8" t="s">
        <v>60</v>
      </c>
      <c r="B42" s="9">
        <v>0</v>
      </c>
      <c r="C42" s="9">
        <v>0</v>
      </c>
    </row>
    <row r="43" spans="1:3" ht="15" x14ac:dyDescent="0.25">
      <c r="A43" s="8" t="s">
        <v>61</v>
      </c>
      <c r="B43" s="9">
        <v>0</v>
      </c>
      <c r="C43" s="9">
        <v>0</v>
      </c>
    </row>
    <row r="44" spans="1:3" ht="15" x14ac:dyDescent="0.25">
      <c r="A44" s="8" t="s">
        <v>62</v>
      </c>
      <c r="B44" s="9">
        <v>0</v>
      </c>
      <c r="C44" s="9">
        <v>0</v>
      </c>
    </row>
    <row r="45" spans="1:3" thickBot="1" x14ac:dyDescent="0.3">
      <c r="A45" s="8" t="s">
        <v>63</v>
      </c>
      <c r="B45" s="26">
        <v>0</v>
      </c>
      <c r="C45" s="26">
        <v>0</v>
      </c>
    </row>
    <row r="46" spans="1:3" thickBot="1" x14ac:dyDescent="0.3">
      <c r="A46" s="24" t="s">
        <v>64</v>
      </c>
      <c r="B46" s="121">
        <f>+B47+B48+B49+B50+B51+B52+B53</f>
        <v>0</v>
      </c>
      <c r="C46" s="121">
        <f>+C47+C48+C49+C50+C51+C52+C53</f>
        <v>0</v>
      </c>
    </row>
    <row r="47" spans="1:3" ht="15" x14ac:dyDescent="0.25">
      <c r="A47" s="8" t="s">
        <v>65</v>
      </c>
      <c r="B47" s="25">
        <v>0</v>
      </c>
      <c r="C47" s="25">
        <v>0</v>
      </c>
    </row>
    <row r="48" spans="1:3" ht="15" x14ac:dyDescent="0.25">
      <c r="A48" s="8" t="s">
        <v>66</v>
      </c>
      <c r="B48" s="9">
        <v>0</v>
      </c>
      <c r="C48" s="9">
        <v>0</v>
      </c>
    </row>
    <row r="49" spans="1:12" ht="15" x14ac:dyDescent="0.25">
      <c r="A49" s="8" t="s">
        <v>67</v>
      </c>
      <c r="B49" s="9">
        <v>0</v>
      </c>
      <c r="C49" s="9">
        <v>0</v>
      </c>
      <c r="E49" s="55"/>
      <c r="F49" s="55"/>
      <c r="G49" s="55"/>
      <c r="H49" s="55"/>
      <c r="I49" s="55"/>
      <c r="J49" s="55"/>
      <c r="K49" s="56"/>
      <c r="L49" s="56"/>
    </row>
    <row r="50" spans="1:12" ht="15" customHeight="1" x14ac:dyDescent="0.25">
      <c r="A50" s="8" t="s">
        <v>68</v>
      </c>
      <c r="B50" s="9">
        <v>0</v>
      </c>
      <c r="C50" s="9">
        <v>0</v>
      </c>
      <c r="E50" s="166"/>
      <c r="F50" s="166"/>
      <c r="G50" s="166"/>
      <c r="H50" s="166"/>
      <c r="I50" s="167"/>
      <c r="J50" s="168"/>
      <c r="K50" s="165"/>
      <c r="L50" s="165"/>
    </row>
    <row r="51" spans="1:12" ht="15" customHeight="1" x14ac:dyDescent="0.25">
      <c r="A51" s="8" t="s">
        <v>69</v>
      </c>
      <c r="B51" s="9">
        <v>0</v>
      </c>
      <c r="C51" s="9">
        <v>0</v>
      </c>
      <c r="E51" s="166"/>
      <c r="F51" s="166"/>
      <c r="G51" s="166"/>
      <c r="H51" s="166"/>
      <c r="I51" s="167"/>
      <c r="J51" s="168"/>
      <c r="K51" s="165"/>
      <c r="L51" s="165"/>
    </row>
    <row r="52" spans="1:12" ht="15" customHeight="1" x14ac:dyDescent="0.25">
      <c r="A52" s="8" t="s">
        <v>70</v>
      </c>
      <c r="B52" s="9">
        <v>0</v>
      </c>
      <c r="C52" s="9">
        <v>0</v>
      </c>
      <c r="E52" s="57"/>
      <c r="F52" s="57"/>
      <c r="G52" s="58"/>
      <c r="H52" s="58"/>
      <c r="I52" s="59"/>
      <c r="J52" s="60"/>
      <c r="K52" s="61"/>
      <c r="L52" s="62"/>
    </row>
    <row r="53" spans="1:12" ht="15" customHeight="1" x14ac:dyDescent="0.35">
      <c r="A53" s="8" t="s">
        <v>71</v>
      </c>
      <c r="B53" s="9">
        <v>0</v>
      </c>
      <c r="C53" s="9">
        <v>0</v>
      </c>
      <c r="E53" s="63"/>
      <c r="F53" s="57"/>
      <c r="G53" s="64"/>
      <c r="H53" s="58"/>
      <c r="I53" s="59"/>
      <c r="J53" s="60"/>
      <c r="K53" s="65"/>
      <c r="L53" s="62"/>
    </row>
    <row r="54" spans="1:12" ht="15" customHeight="1" x14ac:dyDescent="0.35">
      <c r="A54" s="6" t="s">
        <v>31</v>
      </c>
      <c r="B54" s="7">
        <f>SUM(B55:B63)</f>
        <v>3503638</v>
      </c>
      <c r="C54" s="7">
        <f>SUM(C55:C63)</f>
        <v>11783040</v>
      </c>
      <c r="E54" s="63"/>
      <c r="F54" s="63"/>
      <c r="G54" s="64"/>
      <c r="H54" s="58"/>
      <c r="I54" s="59"/>
      <c r="J54" s="60"/>
      <c r="K54" s="65"/>
      <c r="L54" s="62"/>
    </row>
    <row r="55" spans="1:12" ht="15" customHeight="1" x14ac:dyDescent="0.35">
      <c r="A55" s="8" t="s">
        <v>32</v>
      </c>
      <c r="B55" s="9">
        <v>1358000</v>
      </c>
      <c r="C55" s="9">
        <v>4860162</v>
      </c>
      <c r="E55" s="66"/>
      <c r="F55" s="57"/>
      <c r="G55" s="64"/>
      <c r="H55" s="58"/>
      <c r="I55" s="59"/>
      <c r="J55" s="60"/>
      <c r="K55" s="67"/>
      <c r="L55" s="62"/>
    </row>
    <row r="56" spans="1:12" ht="15" customHeight="1" x14ac:dyDescent="0.25">
      <c r="A56" s="8" t="s">
        <v>33</v>
      </c>
      <c r="B56" s="9">
        <v>369300</v>
      </c>
      <c r="C56" s="9">
        <v>1614393</v>
      </c>
      <c r="E56" s="63"/>
      <c r="F56" s="68"/>
      <c r="G56" s="53"/>
      <c r="H56" s="53"/>
      <c r="I56" s="53"/>
      <c r="J56" s="52"/>
      <c r="K56" s="69"/>
      <c r="L56" s="54"/>
    </row>
    <row r="57" spans="1:12" ht="15" customHeight="1" x14ac:dyDescent="0.25">
      <c r="A57" s="8" t="s">
        <v>99</v>
      </c>
      <c r="B57" s="9">
        <v>0</v>
      </c>
      <c r="C57" s="9">
        <v>0</v>
      </c>
      <c r="E57" s="63"/>
      <c r="F57" s="68"/>
      <c r="G57" s="53"/>
      <c r="H57" s="53"/>
      <c r="I57" s="53"/>
      <c r="J57" s="52"/>
      <c r="K57" s="69"/>
      <c r="L57" s="54"/>
    </row>
    <row r="58" spans="1:12" ht="15" customHeight="1" x14ac:dyDescent="0.35">
      <c r="A58" s="8" t="s">
        <v>35</v>
      </c>
      <c r="B58" s="9">
        <v>0</v>
      </c>
      <c r="C58" s="9">
        <v>0</v>
      </c>
      <c r="E58" s="70"/>
      <c r="F58" s="70"/>
      <c r="G58" s="169"/>
      <c r="H58" s="169"/>
      <c r="I58" s="70"/>
      <c r="J58" s="71"/>
      <c r="K58" s="72"/>
      <c r="L58" s="72"/>
    </row>
    <row r="59" spans="1:12" ht="15" customHeight="1" x14ac:dyDescent="0.25">
      <c r="A59" s="8" t="s">
        <v>36</v>
      </c>
      <c r="B59" s="9">
        <v>201338</v>
      </c>
      <c r="C59" s="9">
        <v>567385</v>
      </c>
      <c r="E59" s="164"/>
      <c r="F59" s="164"/>
      <c r="G59" s="164"/>
      <c r="H59" s="164"/>
      <c r="I59" s="164"/>
      <c r="J59" s="164"/>
      <c r="K59" s="164"/>
      <c r="L59" s="164"/>
    </row>
    <row r="60" spans="1:12" ht="15" customHeight="1" x14ac:dyDescent="0.25">
      <c r="A60" s="8" t="s">
        <v>37</v>
      </c>
      <c r="B60" s="9">
        <v>0</v>
      </c>
      <c r="C60" s="9">
        <v>0</v>
      </c>
      <c r="E60" s="55"/>
      <c r="F60" s="55"/>
      <c r="G60" s="55"/>
      <c r="H60" s="55"/>
      <c r="I60" s="55"/>
      <c r="J60" s="55"/>
      <c r="K60" s="56"/>
      <c r="L60" s="56"/>
    </row>
    <row r="61" spans="1:12" ht="15" customHeight="1" x14ac:dyDescent="0.25">
      <c r="A61" s="8" t="s">
        <v>38</v>
      </c>
      <c r="B61" s="9">
        <v>0</v>
      </c>
      <c r="C61" s="9">
        <v>0</v>
      </c>
    </row>
    <row r="62" spans="1:12" ht="15" x14ac:dyDescent="0.25">
      <c r="A62" s="8" t="s">
        <v>39</v>
      </c>
      <c r="B62" s="9">
        <v>1575000</v>
      </c>
      <c r="C62" s="9">
        <v>254100</v>
      </c>
    </row>
    <row r="63" spans="1:12" ht="15" x14ac:dyDescent="0.25">
      <c r="A63" s="8" t="s">
        <v>40</v>
      </c>
      <c r="B63" s="26">
        <v>0</v>
      </c>
      <c r="C63" s="9">
        <v>4487000</v>
      </c>
    </row>
    <row r="64" spans="1:12" ht="15" x14ac:dyDescent="0.25">
      <c r="A64" s="10" t="s">
        <v>84</v>
      </c>
      <c r="B64" s="29">
        <f>+B12+B18+B28+B54</f>
        <v>696521299</v>
      </c>
      <c r="C64" s="29">
        <f>+C12+C18+C28+C54</f>
        <v>739674363</v>
      </c>
    </row>
    <row r="65" spans="1:4" thickBot="1" x14ac:dyDescent="0.3">
      <c r="A65" s="27" t="s">
        <v>72</v>
      </c>
      <c r="B65" s="128">
        <f>+B66+B67+B68+B69</f>
        <v>0</v>
      </c>
      <c r="C65" s="128">
        <f>+C66+C67+C68+C69</f>
        <v>0</v>
      </c>
      <c r="D65" s="18"/>
    </row>
    <row r="66" spans="1:4" ht="15" x14ac:dyDescent="0.25">
      <c r="A66" s="8" t="s">
        <v>73</v>
      </c>
      <c r="B66" s="25">
        <v>0</v>
      </c>
      <c r="C66" s="25">
        <v>0</v>
      </c>
    </row>
    <row r="67" spans="1:4" ht="15" x14ac:dyDescent="0.25">
      <c r="A67" s="8" t="s">
        <v>74</v>
      </c>
      <c r="B67" s="9">
        <v>0</v>
      </c>
      <c r="C67" s="9">
        <v>0</v>
      </c>
    </row>
    <row r="68" spans="1:4" ht="15" x14ac:dyDescent="0.25">
      <c r="A68" s="8" t="s">
        <v>75</v>
      </c>
      <c r="B68" s="9">
        <v>0</v>
      </c>
      <c r="C68" s="9">
        <v>0</v>
      </c>
    </row>
    <row r="69" spans="1:4" ht="15.75" customHeight="1" thickBot="1" x14ac:dyDescent="0.3">
      <c r="A69" s="8" t="s">
        <v>76</v>
      </c>
      <c r="B69" s="26">
        <v>0</v>
      </c>
      <c r="C69" s="26">
        <v>0</v>
      </c>
    </row>
    <row r="70" spans="1:4" thickBot="1" x14ac:dyDescent="0.3">
      <c r="A70" s="24" t="s">
        <v>77</v>
      </c>
      <c r="B70" s="121">
        <f>+B71+B72</f>
        <v>0</v>
      </c>
      <c r="C70" s="121">
        <f>+C71+C72</f>
        <v>0</v>
      </c>
    </row>
    <row r="71" spans="1:4" ht="15" x14ac:dyDescent="0.25">
      <c r="A71" s="8" t="s">
        <v>78</v>
      </c>
      <c r="B71" s="25">
        <v>0</v>
      </c>
      <c r="C71" s="25">
        <v>0</v>
      </c>
    </row>
    <row r="72" spans="1:4" thickBot="1" x14ac:dyDescent="0.3">
      <c r="A72" s="8" t="s">
        <v>79</v>
      </c>
      <c r="B72" s="26">
        <v>0</v>
      </c>
      <c r="C72" s="26">
        <v>0</v>
      </c>
    </row>
    <row r="73" spans="1:4" thickBot="1" x14ac:dyDescent="0.3">
      <c r="A73" s="24" t="s">
        <v>80</v>
      </c>
      <c r="B73" s="121">
        <f>+B74+B75+B76</f>
        <v>0</v>
      </c>
      <c r="C73" s="121">
        <f>+C74+C75+C76</f>
        <v>0</v>
      </c>
    </row>
    <row r="74" spans="1:4" ht="15" x14ac:dyDescent="0.25">
      <c r="A74" s="8" t="s">
        <v>81</v>
      </c>
      <c r="B74" s="25">
        <v>0</v>
      </c>
      <c r="C74" s="25">
        <v>0</v>
      </c>
    </row>
    <row r="75" spans="1:4" ht="15" x14ac:dyDescent="0.25">
      <c r="A75" s="8" t="s">
        <v>82</v>
      </c>
      <c r="B75" s="9">
        <v>0</v>
      </c>
      <c r="C75" s="9">
        <v>0</v>
      </c>
    </row>
    <row r="76" spans="1:4" ht="15" x14ac:dyDescent="0.25">
      <c r="A76" s="8" t="s">
        <v>83</v>
      </c>
      <c r="B76" s="9">
        <v>0</v>
      </c>
      <c r="C76" s="9">
        <v>0</v>
      </c>
    </row>
    <row r="77" spans="1:4" thickBot="1" x14ac:dyDescent="0.3">
      <c r="A77" s="28" t="s">
        <v>84</v>
      </c>
      <c r="B77" s="29"/>
      <c r="C77" s="29"/>
    </row>
    <row r="78" spans="1:4" ht="15" x14ac:dyDescent="0.25">
      <c r="A78" s="39" t="s">
        <v>85</v>
      </c>
      <c r="B78" s="36">
        <f>+B79+B82+B85</f>
        <v>0</v>
      </c>
      <c r="C78" s="36">
        <f>+C79+C82+C85</f>
        <v>0</v>
      </c>
    </row>
    <row r="79" spans="1:4" thickBot="1" x14ac:dyDescent="0.3">
      <c r="A79" s="39" t="s">
        <v>86</v>
      </c>
      <c r="B79" s="37">
        <f>+B80+B81</f>
        <v>0</v>
      </c>
      <c r="C79" s="37">
        <f>+C80+C81</f>
        <v>0</v>
      </c>
    </row>
    <row r="80" spans="1:4" ht="15" x14ac:dyDescent="0.25">
      <c r="A80" s="40" t="s">
        <v>87</v>
      </c>
      <c r="B80" s="122">
        <v>0</v>
      </c>
      <c r="C80" s="123">
        <v>0</v>
      </c>
    </row>
    <row r="81" spans="1:3" thickBot="1" x14ac:dyDescent="0.3">
      <c r="A81" s="40" t="s">
        <v>88</v>
      </c>
      <c r="B81" s="124">
        <v>0</v>
      </c>
      <c r="C81" s="125">
        <v>0</v>
      </c>
    </row>
    <row r="82" spans="1:3" thickBot="1" x14ac:dyDescent="0.3">
      <c r="A82" s="39" t="s">
        <v>89</v>
      </c>
      <c r="B82" s="38">
        <f>+B83+B84</f>
        <v>0</v>
      </c>
      <c r="C82" s="38">
        <f>+C83+C84</f>
        <v>0</v>
      </c>
    </row>
    <row r="83" spans="1:3" ht="15" x14ac:dyDescent="0.25">
      <c r="A83" s="40" t="s">
        <v>90</v>
      </c>
      <c r="B83" s="122">
        <v>0</v>
      </c>
      <c r="C83" s="123">
        <v>0</v>
      </c>
    </row>
    <row r="84" spans="1:3" thickBot="1" x14ac:dyDescent="0.3">
      <c r="A84" s="40" t="s">
        <v>91</v>
      </c>
      <c r="B84" s="124">
        <v>0</v>
      </c>
      <c r="C84" s="125">
        <v>0</v>
      </c>
    </row>
    <row r="85" spans="1:3" ht="15" x14ac:dyDescent="0.25">
      <c r="A85" s="129" t="s">
        <v>92</v>
      </c>
      <c r="B85" s="130">
        <f>+B86</f>
        <v>0</v>
      </c>
      <c r="C85" s="130">
        <f>+C86</f>
        <v>0</v>
      </c>
    </row>
    <row r="86" spans="1:3" ht="15" x14ac:dyDescent="0.25">
      <c r="A86" s="40" t="s">
        <v>93</v>
      </c>
      <c r="B86" s="133">
        <v>0</v>
      </c>
      <c r="C86" s="133">
        <v>0</v>
      </c>
    </row>
    <row r="87" spans="1:3" thickBot="1" x14ac:dyDescent="0.3">
      <c r="A87" s="131" t="s">
        <v>94</v>
      </c>
      <c r="B87" s="131"/>
      <c r="C87" s="132"/>
    </row>
    <row r="88" spans="1:3" ht="3.75" customHeight="1" x14ac:dyDescent="0.25">
      <c r="A88" s="31"/>
      <c r="B88" s="30"/>
      <c r="C88" s="30"/>
    </row>
    <row r="89" spans="1:3" ht="15" x14ac:dyDescent="0.25">
      <c r="A89" s="32" t="s">
        <v>95</v>
      </c>
      <c r="B89" s="35">
        <f>B64</f>
        <v>696521299</v>
      </c>
      <c r="C89" s="35">
        <f>C64</f>
        <v>739674363</v>
      </c>
    </row>
    <row r="90" spans="1:3" ht="15" x14ac:dyDescent="0.25">
      <c r="A90" s="31" t="s">
        <v>96</v>
      </c>
      <c r="B90" s="33"/>
      <c r="C90" s="33"/>
    </row>
    <row r="91" spans="1:3" ht="15" x14ac:dyDescent="0.25">
      <c r="A91" s="154" t="s">
        <v>50</v>
      </c>
      <c r="B91" s="155"/>
      <c r="C91" s="156"/>
    </row>
    <row r="92" spans="1:3" ht="15" x14ac:dyDescent="0.25">
      <c r="A92" s="157" t="s">
        <v>51</v>
      </c>
      <c r="B92" s="158"/>
      <c r="C92" s="159"/>
    </row>
    <row r="93" spans="1:3" ht="27" customHeight="1" x14ac:dyDescent="0.25">
      <c r="A93" s="145" t="s">
        <v>97</v>
      </c>
      <c r="B93" s="146"/>
      <c r="C93" s="147"/>
    </row>
    <row r="94" spans="1:3" ht="15" x14ac:dyDescent="0.25">
      <c r="A94" s="34"/>
      <c r="B94" s="34"/>
      <c r="C94" s="34"/>
    </row>
    <row r="95" spans="1:3" ht="15" x14ac:dyDescent="0.25">
      <c r="A95" s="34"/>
      <c r="B95" s="34"/>
      <c r="C95" s="34"/>
    </row>
    <row r="96" spans="1:3" ht="15" x14ac:dyDescent="0.25">
      <c r="A96" s="34"/>
      <c r="B96" s="34"/>
      <c r="C96" s="34"/>
    </row>
    <row r="98" spans="1:3" ht="15" x14ac:dyDescent="0.25">
      <c r="A98" s="120" t="s">
        <v>103</v>
      </c>
      <c r="B98" s="76"/>
      <c r="C98" s="46"/>
    </row>
    <row r="99" spans="1:3" ht="15" x14ac:dyDescent="0.25">
      <c r="A99" s="126" t="s">
        <v>104</v>
      </c>
      <c r="B99" s="75"/>
      <c r="C99" s="75"/>
    </row>
    <row r="100" spans="1:3" ht="15" customHeight="1" x14ac:dyDescent="0.25">
      <c r="A100" s="127" t="s">
        <v>107</v>
      </c>
      <c r="B100" s="77"/>
      <c r="C100" s="77"/>
    </row>
  </sheetData>
  <mergeCells count="21">
    <mergeCell ref="E59:L59"/>
    <mergeCell ref="K50:K51"/>
    <mergeCell ref="H50:H51"/>
    <mergeCell ref="G50:G51"/>
    <mergeCell ref="I50:I51"/>
    <mergeCell ref="J50:J51"/>
    <mergeCell ref="E50:E51"/>
    <mergeCell ref="F50:F51"/>
    <mergeCell ref="L50:L51"/>
    <mergeCell ref="G58:H58"/>
    <mergeCell ref="A1:D3"/>
    <mergeCell ref="A4:C4"/>
    <mergeCell ref="A5:C5"/>
    <mergeCell ref="A6:C6"/>
    <mergeCell ref="A7:C7"/>
    <mergeCell ref="A93:C93"/>
    <mergeCell ref="A9:A10"/>
    <mergeCell ref="B9:B10"/>
    <mergeCell ref="C9:C10"/>
    <mergeCell ref="A91:C91"/>
    <mergeCell ref="A92:C92"/>
  </mergeCells>
  <phoneticPr fontId="15" type="noConversion"/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4713-2B4A-44A3-8B43-7E2B73D3F1B3}">
  <dimension ref="A1:L107"/>
  <sheetViews>
    <sheetView tabSelected="1" topLeftCell="A79" workbookViewId="0">
      <selection activeCell="A96" sqref="A96"/>
    </sheetView>
  </sheetViews>
  <sheetFormatPr baseColWidth="10" defaultRowHeight="15" x14ac:dyDescent="0.25"/>
  <cols>
    <col min="1" max="1" width="85.5703125" bestFit="1" customWidth="1"/>
    <col min="2" max="2" width="21.140625" customWidth="1"/>
    <col min="3" max="3" width="21.5703125" customWidth="1"/>
    <col min="4" max="8" width="14.140625" bestFit="1" customWidth="1"/>
    <col min="9" max="11" width="14.140625" customWidth="1"/>
    <col min="12" max="12" width="15.28515625" bestFit="1" customWidth="1"/>
  </cols>
  <sheetData>
    <row r="1" spans="1:12" x14ac:dyDescent="0.25">
      <c r="B1" s="23"/>
      <c r="C1" s="23"/>
      <c r="D1" s="175"/>
      <c r="E1" s="74"/>
      <c r="F1" s="74"/>
      <c r="G1" s="74"/>
      <c r="H1" s="74"/>
      <c r="I1" s="134"/>
      <c r="J1" s="135"/>
      <c r="K1" s="138"/>
      <c r="L1" s="23"/>
    </row>
    <row r="2" spans="1:12" x14ac:dyDescent="0.25">
      <c r="B2" s="23"/>
      <c r="C2" s="23"/>
      <c r="D2" s="175"/>
      <c r="E2" s="74"/>
      <c r="F2" s="74"/>
      <c r="G2" s="74"/>
      <c r="H2" s="74"/>
      <c r="I2" s="134"/>
      <c r="J2" s="135"/>
      <c r="K2" s="138"/>
      <c r="L2" s="23"/>
    </row>
    <row r="3" spans="1:12" x14ac:dyDescent="0.25">
      <c r="B3" s="23"/>
      <c r="C3" s="23"/>
      <c r="D3" s="175"/>
      <c r="E3" s="74"/>
      <c r="F3" s="74"/>
      <c r="G3" s="74"/>
      <c r="H3" s="74"/>
      <c r="I3" s="134"/>
      <c r="J3" s="135"/>
      <c r="K3" s="138"/>
      <c r="L3" s="23"/>
    </row>
    <row r="4" spans="1:12" ht="15.75" x14ac:dyDescent="0.25">
      <c r="A4" s="176" t="s">
        <v>48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2" ht="15.75" x14ac:dyDescent="0.25">
      <c r="A5" s="176" t="s">
        <v>49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2" ht="15.75" x14ac:dyDescent="0.25">
      <c r="A6" s="178" t="s">
        <v>0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</row>
    <row r="7" spans="1:12" ht="15.75" x14ac:dyDescent="0.25">
      <c r="A7" s="180" t="s">
        <v>109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</row>
    <row r="8" spans="1:12" ht="15.75" x14ac:dyDescent="0.25">
      <c r="A8" s="170" t="s">
        <v>42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2" ht="15.75" x14ac:dyDescent="0.25">
      <c r="A9" s="170" t="s">
        <v>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</row>
    <row r="10" spans="1:12" ht="15.75" x14ac:dyDescent="0.25">
      <c r="A10" s="2"/>
      <c r="B10" s="12"/>
      <c r="C10" s="12"/>
      <c r="D10" s="21"/>
      <c r="E10" s="21"/>
      <c r="F10" s="21"/>
      <c r="G10" s="21"/>
      <c r="H10" s="21"/>
      <c r="I10" s="21"/>
      <c r="J10" s="21"/>
      <c r="K10" s="21"/>
      <c r="L10" s="21"/>
    </row>
    <row r="11" spans="1:12" ht="15.75" x14ac:dyDescent="0.25">
      <c r="A11" s="171" t="s">
        <v>2</v>
      </c>
      <c r="B11" s="172" t="s">
        <v>3</v>
      </c>
      <c r="C11" s="172" t="s">
        <v>4</v>
      </c>
      <c r="D11" s="174" t="s">
        <v>43</v>
      </c>
      <c r="E11" s="174"/>
      <c r="F11" s="174"/>
      <c r="G11" s="174"/>
      <c r="H11" s="174"/>
      <c r="I11" s="174"/>
      <c r="J11" s="174"/>
      <c r="K11" s="174"/>
      <c r="L11" s="174"/>
    </row>
    <row r="12" spans="1:12" ht="16.5" thickBot="1" x14ac:dyDescent="0.3">
      <c r="A12" s="171"/>
      <c r="B12" s="173"/>
      <c r="C12" s="173"/>
      <c r="D12" s="78" t="s">
        <v>44</v>
      </c>
      <c r="E12" s="78" t="s">
        <v>55</v>
      </c>
      <c r="F12" s="78" t="s">
        <v>98</v>
      </c>
      <c r="G12" s="78" t="s">
        <v>100</v>
      </c>
      <c r="H12" s="78" t="s">
        <v>101</v>
      </c>
      <c r="I12" s="78" t="s">
        <v>105</v>
      </c>
      <c r="J12" s="78" t="s">
        <v>106</v>
      </c>
      <c r="K12" s="78" t="s">
        <v>110</v>
      </c>
      <c r="L12" s="78" t="s">
        <v>45</v>
      </c>
    </row>
    <row r="13" spans="1:12" ht="16.5" thickBot="1" x14ac:dyDescent="0.3">
      <c r="A13" s="45" t="s">
        <v>5</v>
      </c>
      <c r="B13" s="79">
        <f t="shared" ref="B13:H13" si="0">B14+B20+B30+B56</f>
        <v>696521299</v>
      </c>
      <c r="C13" s="80">
        <f t="shared" si="0"/>
        <v>739674363</v>
      </c>
      <c r="D13" s="81">
        <f t="shared" si="0"/>
        <v>44862620.939999998</v>
      </c>
      <c r="E13" s="81">
        <f t="shared" si="0"/>
        <v>45603368.069999993</v>
      </c>
      <c r="F13" s="82">
        <f t="shared" si="0"/>
        <v>47846368.330000006</v>
      </c>
      <c r="G13" s="81">
        <f t="shared" si="0"/>
        <v>49296720.529999994</v>
      </c>
      <c r="H13" s="81">
        <f t="shared" si="0"/>
        <v>50599283.899999999</v>
      </c>
      <c r="I13" s="81">
        <f t="shared" ref="I13:J13" si="1">I14+I20+I30+I56</f>
        <v>81906443.040000021</v>
      </c>
      <c r="J13" s="81">
        <f t="shared" si="1"/>
        <v>50421396.680000007</v>
      </c>
      <c r="K13" s="81">
        <f t="shared" ref="K13" si="2">K14+K20+K30+K56</f>
        <v>56022294.159999989</v>
      </c>
      <c r="L13" s="83">
        <f>L14+L20+L30+L56</f>
        <v>426558495.64999986</v>
      </c>
    </row>
    <row r="14" spans="1:12" ht="16.5" thickBot="1" x14ac:dyDescent="0.3">
      <c r="A14" s="84" t="s">
        <v>6</v>
      </c>
      <c r="B14" s="85">
        <f>B15+B16+B17+B19</f>
        <v>598000001</v>
      </c>
      <c r="C14" s="86">
        <f t="shared" ref="C14" si="3">SUM(C15:C19)</f>
        <v>622525502</v>
      </c>
      <c r="D14" s="87">
        <f t="shared" ref="D14" si="4">SUM(D15:D19)</f>
        <v>42638468.280000001</v>
      </c>
      <c r="E14" s="87">
        <f t="shared" ref="E14:L14" si="5">SUM(E15:E19)</f>
        <v>42410112.909999996</v>
      </c>
      <c r="F14" s="88">
        <f t="shared" si="5"/>
        <v>43423291.510000005</v>
      </c>
      <c r="G14" s="87">
        <f t="shared" si="5"/>
        <v>42547156.299999997</v>
      </c>
      <c r="H14" s="87">
        <f t="shared" si="5"/>
        <v>42420739.170000002</v>
      </c>
      <c r="I14" s="87">
        <f t="shared" si="5"/>
        <v>73386691.050000012</v>
      </c>
      <c r="J14" s="87">
        <f t="shared" si="5"/>
        <v>42892833.100000001</v>
      </c>
      <c r="K14" s="87">
        <f t="shared" ref="K14" si="6">SUM(K15:K19)</f>
        <v>48874748.699999996</v>
      </c>
      <c r="L14" s="89">
        <f t="shared" si="5"/>
        <v>378594041.01999992</v>
      </c>
    </row>
    <row r="15" spans="1:12" ht="15.75" x14ac:dyDescent="0.25">
      <c r="A15" s="11" t="s">
        <v>7</v>
      </c>
      <c r="B15" s="90">
        <v>461312208</v>
      </c>
      <c r="C15" s="90">
        <v>479589643</v>
      </c>
      <c r="D15" s="90">
        <v>36671557.75</v>
      </c>
      <c r="E15" s="90">
        <v>36456685.729999997</v>
      </c>
      <c r="F15" s="12">
        <v>37404972.289999999</v>
      </c>
      <c r="G15" s="91">
        <f>28162005.75+70000+50000+6410500+1410450+423500+51735</f>
        <v>36578190.75</v>
      </c>
      <c r="H15" s="91">
        <v>36423824.079999998</v>
      </c>
      <c r="I15" s="91">
        <v>36754554.890000001</v>
      </c>
      <c r="J15" s="91">
        <v>36817240.75</v>
      </c>
      <c r="K15" s="91">
        <v>36959740.75</v>
      </c>
      <c r="L15" s="90">
        <f>SUM(D15:K15)</f>
        <v>294066766.98999995</v>
      </c>
    </row>
    <row r="16" spans="1:12" ht="15.75" x14ac:dyDescent="0.25">
      <c r="A16" s="11" t="s">
        <v>8</v>
      </c>
      <c r="B16" s="19">
        <v>72135688</v>
      </c>
      <c r="C16" s="90">
        <v>75177763</v>
      </c>
      <c r="D16" s="19">
        <v>382000</v>
      </c>
      <c r="E16" s="19">
        <v>393943.37</v>
      </c>
      <c r="F16" s="92">
        <v>438491.45</v>
      </c>
      <c r="G16" s="92">
        <v>394000</v>
      </c>
      <c r="H16" s="92">
        <v>394000</v>
      </c>
      <c r="I16" s="91">
        <v>31025666.510000002</v>
      </c>
      <c r="J16" s="91">
        <v>464821.53</v>
      </c>
      <c r="K16" s="91">
        <v>6273537.1600000001</v>
      </c>
      <c r="L16" s="90">
        <f t="shared" ref="L16:L39" si="7">SUM(D16:K16)</f>
        <v>39766460.020000003</v>
      </c>
    </row>
    <row r="17" spans="1:12" ht="15.75" x14ac:dyDescent="0.25">
      <c r="A17" s="11" t="s">
        <v>9</v>
      </c>
      <c r="B17" s="19">
        <v>330000</v>
      </c>
      <c r="C17" s="90">
        <v>396000</v>
      </c>
      <c r="D17" s="19">
        <v>0</v>
      </c>
      <c r="E17" s="19">
        <v>18816</v>
      </c>
      <c r="F17" s="19">
        <v>0</v>
      </c>
      <c r="G17" s="19">
        <v>0</v>
      </c>
      <c r="H17" s="19">
        <v>9096.9599999999991</v>
      </c>
      <c r="I17" s="90">
        <v>17984</v>
      </c>
      <c r="J17" s="90">
        <v>0</v>
      </c>
      <c r="K17" s="90">
        <v>9215.2099999999991</v>
      </c>
      <c r="L17" s="90">
        <f t="shared" si="7"/>
        <v>55112.17</v>
      </c>
    </row>
    <row r="18" spans="1:12" ht="15.75" x14ac:dyDescent="0.25">
      <c r="A18" s="11" t="s">
        <v>10</v>
      </c>
      <c r="B18" s="19">
        <v>0</v>
      </c>
      <c r="C18" s="90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90">
        <v>0</v>
      </c>
      <c r="J18" s="90">
        <v>0</v>
      </c>
      <c r="K18" s="90"/>
      <c r="L18" s="90">
        <f t="shared" si="7"/>
        <v>0</v>
      </c>
    </row>
    <row r="19" spans="1:12" ht="16.5" thickBot="1" x14ac:dyDescent="0.3">
      <c r="A19" s="11" t="s">
        <v>11</v>
      </c>
      <c r="B19" s="93">
        <v>64222105</v>
      </c>
      <c r="C19" s="90">
        <v>67362096</v>
      </c>
      <c r="D19" s="93">
        <v>5584910.5300000003</v>
      </c>
      <c r="E19" s="93">
        <v>5540667.8099999996</v>
      </c>
      <c r="F19" s="94">
        <v>5579827.7699999996</v>
      </c>
      <c r="G19" s="94">
        <f>2591516.99+2597051.55+386397.01</f>
        <v>5574965.5499999998</v>
      </c>
      <c r="H19" s="94">
        <v>5593818.1299999999</v>
      </c>
      <c r="I19" s="136">
        <v>5588485.6500000004</v>
      </c>
      <c r="J19" s="136">
        <v>5610770.8200000003</v>
      </c>
      <c r="K19" s="136">
        <v>5632255.5800000001</v>
      </c>
      <c r="L19" s="90">
        <f t="shared" si="7"/>
        <v>44705701.839999996</v>
      </c>
    </row>
    <row r="20" spans="1:12" ht="16.5" thickBot="1" x14ac:dyDescent="0.3">
      <c r="A20" s="84" t="s">
        <v>12</v>
      </c>
      <c r="B20" s="79">
        <f>B21+B22+B23+B24+B25+B26+B27+B28+B29</f>
        <v>74283911</v>
      </c>
      <c r="C20" s="80">
        <f>SUM(C21:C29)</f>
        <v>65370464</v>
      </c>
      <c r="D20" s="81">
        <f t="shared" ref="D20:E20" si="8">SUM(D21:D29)</f>
        <v>2224152.66</v>
      </c>
      <c r="E20" s="81">
        <f t="shared" si="8"/>
        <v>3184641.1599999997</v>
      </c>
      <c r="F20" s="137">
        <f t="shared" ref="F20:L20" si="9">SUM(F21:F29)</f>
        <v>3854378.26</v>
      </c>
      <c r="G20" s="81">
        <f t="shared" si="9"/>
        <v>4191691.2199999997</v>
      </c>
      <c r="H20" s="81">
        <f t="shared" si="9"/>
        <v>7259937.6900000004</v>
      </c>
      <c r="I20" s="81">
        <f t="shared" si="9"/>
        <v>3255547.6799999997</v>
      </c>
      <c r="J20" s="81">
        <f t="shared" si="9"/>
        <v>5541467.3000000007</v>
      </c>
      <c r="K20" s="81">
        <f t="shared" si="9"/>
        <v>6308950.9299999997</v>
      </c>
      <c r="L20" s="83">
        <f t="shared" si="9"/>
        <v>35820766.899999999</v>
      </c>
    </row>
    <row r="21" spans="1:12" ht="15.75" x14ac:dyDescent="0.25">
      <c r="A21" s="13" t="s">
        <v>13</v>
      </c>
      <c r="B21" s="90">
        <v>38715000</v>
      </c>
      <c r="C21" s="90">
        <v>29414499</v>
      </c>
      <c r="D21" s="96">
        <v>1921905.87</v>
      </c>
      <c r="E21" s="96">
        <v>2550533.5299999998</v>
      </c>
      <c r="F21" s="92">
        <v>2265510.44</v>
      </c>
      <c r="G21" s="91">
        <v>2791102.04</v>
      </c>
      <c r="H21" s="91">
        <v>4753319.87</v>
      </c>
      <c r="I21" s="91">
        <v>1182276.51</v>
      </c>
      <c r="J21" s="91">
        <v>3319603.82</v>
      </c>
      <c r="K21" s="91">
        <v>3678637.67</v>
      </c>
      <c r="L21" s="90">
        <f t="shared" si="7"/>
        <v>22462889.75</v>
      </c>
    </row>
    <row r="22" spans="1:12" ht="15.75" x14ac:dyDescent="0.25">
      <c r="A22" s="13" t="s">
        <v>14</v>
      </c>
      <c r="B22" s="19">
        <v>1676300</v>
      </c>
      <c r="C22" s="90">
        <v>1670445</v>
      </c>
      <c r="D22" s="22">
        <v>0</v>
      </c>
      <c r="E22" s="22">
        <v>0</v>
      </c>
      <c r="F22" s="12">
        <v>128148</v>
      </c>
      <c r="G22" s="92">
        <v>44132</v>
      </c>
      <c r="H22" s="92">
        <v>147234.5</v>
      </c>
      <c r="I22" s="91">
        <v>102306</v>
      </c>
      <c r="J22" s="91">
        <v>0</v>
      </c>
      <c r="K22" s="91">
        <v>187909.1</v>
      </c>
      <c r="L22" s="90">
        <f t="shared" si="7"/>
        <v>609729.6</v>
      </c>
    </row>
    <row r="23" spans="1:12" ht="15.75" x14ac:dyDescent="0.25">
      <c r="A23" s="13" t="s">
        <v>15</v>
      </c>
      <c r="B23" s="19">
        <v>3405031</v>
      </c>
      <c r="C23" s="90">
        <v>3455031</v>
      </c>
      <c r="D23" s="22">
        <v>0</v>
      </c>
      <c r="E23" s="22">
        <v>0</v>
      </c>
      <c r="F23" s="97">
        <v>0</v>
      </c>
      <c r="G23" s="19">
        <v>0</v>
      </c>
      <c r="H23" s="19">
        <v>472000</v>
      </c>
      <c r="I23" s="90">
        <v>0</v>
      </c>
      <c r="J23" s="90">
        <v>0</v>
      </c>
      <c r="K23" s="90">
        <v>124300</v>
      </c>
      <c r="L23" s="90">
        <f t="shared" si="7"/>
        <v>596300</v>
      </c>
    </row>
    <row r="24" spans="1:12" ht="15.75" x14ac:dyDescent="0.25">
      <c r="A24" s="13" t="s">
        <v>16</v>
      </c>
      <c r="B24" s="19">
        <v>260980</v>
      </c>
      <c r="C24" s="90">
        <v>643000</v>
      </c>
      <c r="D24" s="22">
        <v>0</v>
      </c>
      <c r="E24" s="22">
        <v>0</v>
      </c>
      <c r="F24" s="97">
        <v>0</v>
      </c>
      <c r="G24" s="19">
        <v>0</v>
      </c>
      <c r="H24" s="19">
        <v>293375.78999999998</v>
      </c>
      <c r="I24" s="90">
        <v>0</v>
      </c>
      <c r="J24" s="90">
        <v>100000</v>
      </c>
      <c r="K24" s="90">
        <v>34500</v>
      </c>
      <c r="L24" s="90">
        <f t="shared" si="7"/>
        <v>427875.79</v>
      </c>
    </row>
    <row r="25" spans="1:12" ht="15.75" x14ac:dyDescent="0.25">
      <c r="A25" s="13" t="s">
        <v>17</v>
      </c>
      <c r="B25" s="19">
        <v>3043000</v>
      </c>
      <c r="C25" s="90">
        <v>4160507</v>
      </c>
      <c r="D25" s="22">
        <v>0</v>
      </c>
      <c r="E25" s="22">
        <v>0</v>
      </c>
      <c r="F25" s="97">
        <v>0</v>
      </c>
      <c r="G25" s="19">
        <v>98765.58</v>
      </c>
      <c r="H25" s="19">
        <v>0</v>
      </c>
      <c r="I25" s="90">
        <v>236000</v>
      </c>
      <c r="J25" s="90">
        <v>236000</v>
      </c>
      <c r="K25" s="90">
        <v>236000</v>
      </c>
      <c r="L25" s="90">
        <f t="shared" si="7"/>
        <v>806765.58000000007</v>
      </c>
    </row>
    <row r="26" spans="1:12" ht="15.75" x14ac:dyDescent="0.25">
      <c r="A26" s="11" t="s">
        <v>18</v>
      </c>
      <c r="B26" s="19">
        <v>5450000</v>
      </c>
      <c r="C26" s="90">
        <v>4854126</v>
      </c>
      <c r="D26" s="19">
        <v>302246.78999999998</v>
      </c>
      <c r="E26" s="19">
        <v>302246.78999999998</v>
      </c>
      <c r="F26" s="92">
        <v>300425.82</v>
      </c>
      <c r="G26" s="92">
        <v>301403.3</v>
      </c>
      <c r="H26" s="92">
        <v>0</v>
      </c>
      <c r="I26" s="91">
        <v>333457.65999999997</v>
      </c>
      <c r="J26" s="91">
        <v>363268.14</v>
      </c>
      <c r="K26" s="91">
        <v>299826.8</v>
      </c>
      <c r="L26" s="90">
        <f t="shared" si="7"/>
        <v>2202875.2999999998</v>
      </c>
    </row>
    <row r="27" spans="1:12" ht="15.75" x14ac:dyDescent="0.25">
      <c r="A27" s="11" t="s">
        <v>52</v>
      </c>
      <c r="B27" s="19">
        <v>3000000</v>
      </c>
      <c r="C27" s="90">
        <v>3974566</v>
      </c>
      <c r="D27" s="19">
        <v>0</v>
      </c>
      <c r="E27" s="19">
        <v>0</v>
      </c>
      <c r="F27" s="92">
        <v>86494</v>
      </c>
      <c r="G27" s="92">
        <f>234466+33621.13</f>
        <v>268087.13</v>
      </c>
      <c r="H27" s="92">
        <v>0</v>
      </c>
      <c r="I27" s="91">
        <v>165200</v>
      </c>
      <c r="J27" s="91">
        <v>1166052.6200000001</v>
      </c>
      <c r="K27" s="91">
        <v>463065.04</v>
      </c>
      <c r="L27" s="90">
        <f t="shared" si="7"/>
        <v>2148898.79</v>
      </c>
    </row>
    <row r="28" spans="1:12" ht="15.75" x14ac:dyDescent="0.25">
      <c r="A28" s="11" t="s">
        <v>19</v>
      </c>
      <c r="B28" s="19">
        <v>9900000</v>
      </c>
      <c r="C28" s="90">
        <v>12454790</v>
      </c>
      <c r="D28" s="19">
        <v>0</v>
      </c>
      <c r="E28" s="19">
        <v>21756.84</v>
      </c>
      <c r="F28" s="92">
        <v>1073800</v>
      </c>
      <c r="G28" s="92">
        <v>0</v>
      </c>
      <c r="H28" s="92">
        <v>1143131.2</v>
      </c>
      <c r="I28" s="91">
        <v>445372.8</v>
      </c>
      <c r="J28" s="91">
        <v>138438.39999999999</v>
      </c>
      <c r="K28" s="91">
        <v>719371.56</v>
      </c>
      <c r="L28" s="90">
        <f t="shared" si="7"/>
        <v>3541870.8</v>
      </c>
    </row>
    <row r="29" spans="1:12" ht="16.5" thickBot="1" x14ac:dyDescent="0.3">
      <c r="A29" s="11" t="s">
        <v>20</v>
      </c>
      <c r="B29" s="93">
        <v>8833600</v>
      </c>
      <c r="C29" s="90">
        <v>4743500</v>
      </c>
      <c r="D29" s="93">
        <v>0</v>
      </c>
      <c r="E29" s="93">
        <v>310104</v>
      </c>
      <c r="F29" s="93">
        <v>0</v>
      </c>
      <c r="G29" s="93">
        <f>83583.33+604617.84</f>
        <v>688201.16999999993</v>
      </c>
      <c r="H29" s="93">
        <v>450876.33</v>
      </c>
      <c r="I29" s="95">
        <v>790934.71</v>
      </c>
      <c r="J29" s="95">
        <v>218104.32000000001</v>
      </c>
      <c r="K29" s="95">
        <v>565340.76</v>
      </c>
      <c r="L29" s="90">
        <f t="shared" si="7"/>
        <v>3023561.29</v>
      </c>
    </row>
    <row r="30" spans="1:12" ht="16.5" thickBot="1" x14ac:dyDescent="0.3">
      <c r="A30" s="84" t="s">
        <v>21</v>
      </c>
      <c r="B30" s="79">
        <f>B31+B32+B33+B34+B35+B36+B37+B39</f>
        <v>20733749</v>
      </c>
      <c r="C30" s="80">
        <f>+C31+C32+C33+C34+C35+C36+C37+C38+C39</f>
        <v>39995357</v>
      </c>
      <c r="D30" s="98">
        <f t="shared" ref="D30:E30" si="10">D31+D32+D33+D34+D35+D36+D37+D39</f>
        <v>0</v>
      </c>
      <c r="E30" s="98">
        <f t="shared" si="10"/>
        <v>8614</v>
      </c>
      <c r="F30" s="99">
        <f t="shared" ref="F30:K30" si="11">SUM(F31:F39)</f>
        <v>393072.51999999996</v>
      </c>
      <c r="G30" s="98">
        <f t="shared" si="11"/>
        <v>2537885.8600000003</v>
      </c>
      <c r="H30" s="98">
        <f t="shared" si="11"/>
        <v>115224.42000000001</v>
      </c>
      <c r="I30" s="98">
        <f t="shared" si="11"/>
        <v>3278851.94</v>
      </c>
      <c r="J30" s="98">
        <f t="shared" si="11"/>
        <v>291114.96999999997</v>
      </c>
      <c r="K30" s="98">
        <f t="shared" si="11"/>
        <v>727187.55</v>
      </c>
      <c r="L30" s="100">
        <f>L31+L32+L33+L34+L35+L36+L37+L39</f>
        <v>7351951.2599999998</v>
      </c>
    </row>
    <row r="31" spans="1:12" ht="15.75" x14ac:dyDescent="0.25">
      <c r="A31" s="11" t="s">
        <v>22</v>
      </c>
      <c r="B31" s="90">
        <v>2203999</v>
      </c>
      <c r="C31" s="90">
        <v>1574740</v>
      </c>
      <c r="D31" s="90">
        <v>0</v>
      </c>
      <c r="E31" s="90">
        <v>8614</v>
      </c>
      <c r="F31" s="12">
        <v>215855.83</v>
      </c>
      <c r="G31" s="91">
        <v>6549</v>
      </c>
      <c r="H31" s="91">
        <v>40356.959999999999</v>
      </c>
      <c r="I31" s="91">
        <v>136961.32999999999</v>
      </c>
      <c r="J31" s="91">
        <v>13560</v>
      </c>
      <c r="K31" s="91">
        <v>127909.08</v>
      </c>
      <c r="L31" s="90">
        <f t="shared" si="7"/>
        <v>549806.19999999995</v>
      </c>
    </row>
    <row r="32" spans="1:12" ht="15.75" x14ac:dyDescent="0.25">
      <c r="A32" s="11" t="s">
        <v>23</v>
      </c>
      <c r="B32" s="19">
        <v>2170000</v>
      </c>
      <c r="C32" s="90">
        <v>20889097</v>
      </c>
      <c r="D32" s="19">
        <v>0</v>
      </c>
      <c r="E32" s="19">
        <v>0</v>
      </c>
      <c r="F32" s="97">
        <v>0</v>
      </c>
      <c r="G32" s="19">
        <v>0</v>
      </c>
      <c r="H32" s="19">
        <v>1846.7</v>
      </c>
      <c r="I32" s="19">
        <v>0</v>
      </c>
      <c r="J32" s="90">
        <v>41400.300000000003</v>
      </c>
      <c r="K32" s="90">
        <v>0</v>
      </c>
      <c r="L32" s="90">
        <f t="shared" si="7"/>
        <v>43247</v>
      </c>
    </row>
    <row r="33" spans="1:12" ht="15.75" x14ac:dyDescent="0.25">
      <c r="A33" s="11" t="s">
        <v>24</v>
      </c>
      <c r="B33" s="19">
        <v>1250000</v>
      </c>
      <c r="C33" s="90">
        <v>1039955</v>
      </c>
      <c r="D33" s="19">
        <v>0</v>
      </c>
      <c r="E33" s="19">
        <v>0</v>
      </c>
      <c r="F33" s="97">
        <v>0</v>
      </c>
      <c r="G33" s="92">
        <f>86496.36+5208.94</f>
        <v>91705.3</v>
      </c>
      <c r="H33" s="92">
        <v>7870.6</v>
      </c>
      <c r="I33" s="92">
        <v>157294.96</v>
      </c>
      <c r="J33" s="91">
        <v>0</v>
      </c>
      <c r="K33" s="91">
        <v>0</v>
      </c>
      <c r="L33" s="90">
        <f t="shared" si="7"/>
        <v>256870.86</v>
      </c>
    </row>
    <row r="34" spans="1:12" ht="15.75" x14ac:dyDescent="0.25">
      <c r="A34" s="11" t="s">
        <v>25</v>
      </c>
      <c r="B34" s="19">
        <v>0</v>
      </c>
      <c r="C34" s="90">
        <v>0</v>
      </c>
      <c r="D34" s="19">
        <v>0</v>
      </c>
      <c r="E34" s="19">
        <v>0</v>
      </c>
      <c r="F34" s="97">
        <v>0</v>
      </c>
      <c r="G34" s="19">
        <v>0</v>
      </c>
      <c r="H34" s="19">
        <v>0</v>
      </c>
      <c r="I34" s="19">
        <v>0</v>
      </c>
      <c r="J34" s="90">
        <v>0</v>
      </c>
      <c r="K34" s="90">
        <v>0</v>
      </c>
      <c r="L34" s="90">
        <f t="shared" si="7"/>
        <v>0</v>
      </c>
    </row>
    <row r="35" spans="1:12" ht="15.75" x14ac:dyDescent="0.25">
      <c r="A35" s="11" t="s">
        <v>26</v>
      </c>
      <c r="B35" s="19">
        <v>60000</v>
      </c>
      <c r="C35" s="90">
        <v>537456</v>
      </c>
      <c r="D35" s="19">
        <v>0</v>
      </c>
      <c r="E35" s="19">
        <v>0</v>
      </c>
      <c r="F35" s="97">
        <v>0</v>
      </c>
      <c r="G35" s="19">
        <v>0</v>
      </c>
      <c r="H35" s="19">
        <v>17204.400000000001</v>
      </c>
      <c r="I35" s="19">
        <v>0</v>
      </c>
      <c r="J35" s="90">
        <v>64251</v>
      </c>
      <c r="K35" s="90">
        <v>0</v>
      </c>
      <c r="L35" s="90">
        <f t="shared" si="7"/>
        <v>81455.399999999994</v>
      </c>
    </row>
    <row r="36" spans="1:12" ht="15.75" x14ac:dyDescent="0.25">
      <c r="A36" s="11" t="s">
        <v>27</v>
      </c>
      <c r="B36" s="19">
        <v>0</v>
      </c>
      <c r="C36" s="90">
        <v>2582542</v>
      </c>
      <c r="D36" s="19">
        <v>0</v>
      </c>
      <c r="E36" s="19">
        <v>0</v>
      </c>
      <c r="F36" s="12">
        <v>5433.61</v>
      </c>
      <c r="G36" s="92">
        <f>2950+42692.4+72205.04+28425.02</f>
        <v>146272.46</v>
      </c>
      <c r="H36" s="92">
        <v>0</v>
      </c>
      <c r="I36" s="92">
        <v>174359.3</v>
      </c>
      <c r="J36" s="91">
        <v>4434.79</v>
      </c>
      <c r="K36" s="91">
        <v>578359.30000000005</v>
      </c>
      <c r="L36" s="90">
        <f t="shared" si="7"/>
        <v>908859.46</v>
      </c>
    </row>
    <row r="37" spans="1:12" ht="15.75" x14ac:dyDescent="0.25">
      <c r="A37" s="11" t="s">
        <v>28</v>
      </c>
      <c r="B37" s="19">
        <v>10550000</v>
      </c>
      <c r="C37" s="90">
        <v>8749606</v>
      </c>
      <c r="D37" s="19">
        <v>0</v>
      </c>
      <c r="E37" s="19">
        <v>0</v>
      </c>
      <c r="F37" s="12">
        <v>21043.03</v>
      </c>
      <c r="G37" s="92">
        <f>1250000+424682.1+54179.98</f>
        <v>1728862.08</v>
      </c>
      <c r="H37" s="92">
        <v>0</v>
      </c>
      <c r="I37" s="92">
        <v>2079482.91</v>
      </c>
      <c r="J37" s="91">
        <v>0</v>
      </c>
      <c r="K37" s="91">
        <v>0</v>
      </c>
      <c r="L37" s="90">
        <f t="shared" si="7"/>
        <v>3829388.02</v>
      </c>
    </row>
    <row r="38" spans="1:12" ht="15.75" x14ac:dyDescent="0.25">
      <c r="A38" s="11" t="s">
        <v>29</v>
      </c>
      <c r="B38" s="19">
        <v>0</v>
      </c>
      <c r="C38" s="90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90">
        <v>0</v>
      </c>
      <c r="K38" s="90">
        <v>0</v>
      </c>
      <c r="L38" s="90">
        <f t="shared" si="7"/>
        <v>0</v>
      </c>
    </row>
    <row r="39" spans="1:12" ht="16.5" thickBot="1" x14ac:dyDescent="0.3">
      <c r="A39" s="11" t="s">
        <v>30</v>
      </c>
      <c r="B39" s="93">
        <v>4499750</v>
      </c>
      <c r="C39" s="90">
        <v>4621961</v>
      </c>
      <c r="D39" s="93">
        <v>0</v>
      </c>
      <c r="E39" s="93">
        <v>0</v>
      </c>
      <c r="F39" s="94">
        <v>150740.04999999999</v>
      </c>
      <c r="G39" s="94">
        <f>26999.58+243301.35+28056.74+15458+236650.7+3656.68+10373.97</f>
        <v>564497.02</v>
      </c>
      <c r="H39" s="94">
        <v>47945.760000000002</v>
      </c>
      <c r="I39" s="94">
        <v>730753.44</v>
      </c>
      <c r="J39" s="136">
        <v>167468.88</v>
      </c>
      <c r="K39" s="136">
        <v>20919.169999999998</v>
      </c>
      <c r="L39" s="90">
        <f t="shared" si="7"/>
        <v>1682324.3199999998</v>
      </c>
    </row>
    <row r="40" spans="1:12" ht="16.5" thickBot="1" x14ac:dyDescent="0.3">
      <c r="A40" s="101" t="s">
        <v>56</v>
      </c>
      <c r="B40" s="102">
        <f>+B41+B42+B43+B44+B45+B46+B47</f>
        <v>0</v>
      </c>
      <c r="C40" s="81">
        <f t="shared" ref="C40:L40" si="12">+C41+C42+C43+C44+C45+C46+C47</f>
        <v>0</v>
      </c>
      <c r="D40" s="81">
        <f t="shared" si="12"/>
        <v>0</v>
      </c>
      <c r="E40" s="81">
        <f t="shared" si="12"/>
        <v>0</v>
      </c>
      <c r="F40" s="81">
        <f t="shared" si="12"/>
        <v>0</v>
      </c>
      <c r="G40" s="81">
        <f t="shared" si="12"/>
        <v>0</v>
      </c>
      <c r="H40" s="81">
        <f t="shared" si="12"/>
        <v>0</v>
      </c>
      <c r="I40" s="81">
        <f t="shared" si="12"/>
        <v>0</v>
      </c>
      <c r="J40" s="81">
        <f t="shared" si="12"/>
        <v>0</v>
      </c>
      <c r="K40" s="81">
        <f t="shared" si="12"/>
        <v>0</v>
      </c>
      <c r="L40" s="83">
        <f t="shared" si="12"/>
        <v>0</v>
      </c>
    </row>
    <row r="41" spans="1:12" ht="15.75" x14ac:dyDescent="0.25">
      <c r="A41" s="44" t="s">
        <v>57</v>
      </c>
      <c r="B41" s="90">
        <v>0</v>
      </c>
      <c r="C41" s="90">
        <f t="shared" ref="C41" si="13">SUM(B41:B41)</f>
        <v>0</v>
      </c>
      <c r="D41" s="90">
        <v>0</v>
      </c>
      <c r="E41" s="90">
        <f t="shared" ref="E41:F55" si="14">SUM(D41:D41)</f>
        <v>0</v>
      </c>
      <c r="F41" s="90">
        <f t="shared" si="14"/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f t="shared" ref="L41:L47" si="15">SUM(D41:I41)</f>
        <v>0</v>
      </c>
    </row>
    <row r="42" spans="1:12" ht="15.75" x14ac:dyDescent="0.25">
      <c r="A42" s="44" t="s">
        <v>58</v>
      </c>
      <c r="B42" s="19">
        <v>0</v>
      </c>
      <c r="C42" s="19">
        <f t="shared" ref="C42:C47" si="16">SUM(B42:B42)</f>
        <v>0</v>
      </c>
      <c r="D42" s="19">
        <v>0</v>
      </c>
      <c r="E42" s="19">
        <f t="shared" si="14"/>
        <v>0</v>
      </c>
      <c r="F42" s="19">
        <f t="shared" si="14"/>
        <v>0</v>
      </c>
      <c r="G42" s="19">
        <v>0</v>
      </c>
      <c r="H42" s="19">
        <v>0</v>
      </c>
      <c r="I42" s="90">
        <v>0</v>
      </c>
      <c r="J42" s="90">
        <v>0</v>
      </c>
      <c r="K42" s="90">
        <v>0</v>
      </c>
      <c r="L42" s="90">
        <f t="shared" si="15"/>
        <v>0</v>
      </c>
    </row>
    <row r="43" spans="1:12" ht="15.75" x14ac:dyDescent="0.25">
      <c r="A43" s="44" t="s">
        <v>59</v>
      </c>
      <c r="B43" s="19">
        <v>0</v>
      </c>
      <c r="C43" s="19">
        <f t="shared" si="16"/>
        <v>0</v>
      </c>
      <c r="D43" s="19">
        <v>0</v>
      </c>
      <c r="E43" s="19">
        <f t="shared" si="14"/>
        <v>0</v>
      </c>
      <c r="F43" s="19">
        <f t="shared" si="14"/>
        <v>0</v>
      </c>
      <c r="G43" s="19">
        <v>0</v>
      </c>
      <c r="H43" s="19">
        <v>0</v>
      </c>
      <c r="I43" s="90">
        <v>0</v>
      </c>
      <c r="J43" s="90">
        <v>0</v>
      </c>
      <c r="K43" s="90">
        <v>0</v>
      </c>
      <c r="L43" s="90">
        <f t="shared" si="15"/>
        <v>0</v>
      </c>
    </row>
    <row r="44" spans="1:12" ht="15.75" x14ac:dyDescent="0.25">
      <c r="A44" s="44" t="s">
        <v>60</v>
      </c>
      <c r="B44" s="19">
        <v>0</v>
      </c>
      <c r="C44" s="19">
        <f t="shared" si="16"/>
        <v>0</v>
      </c>
      <c r="D44" s="19">
        <v>0</v>
      </c>
      <c r="E44" s="19">
        <f t="shared" si="14"/>
        <v>0</v>
      </c>
      <c r="F44" s="19">
        <f t="shared" si="14"/>
        <v>0</v>
      </c>
      <c r="G44" s="19">
        <v>0</v>
      </c>
      <c r="H44" s="19">
        <v>0</v>
      </c>
      <c r="I44" s="90">
        <v>0</v>
      </c>
      <c r="J44" s="90">
        <v>0</v>
      </c>
      <c r="K44" s="90">
        <v>0</v>
      </c>
      <c r="L44" s="90">
        <f t="shared" si="15"/>
        <v>0</v>
      </c>
    </row>
    <row r="45" spans="1:12" ht="15.75" x14ac:dyDescent="0.25">
      <c r="A45" s="44" t="s">
        <v>61</v>
      </c>
      <c r="B45" s="19">
        <v>0</v>
      </c>
      <c r="C45" s="19">
        <f t="shared" si="16"/>
        <v>0</v>
      </c>
      <c r="D45" s="19">
        <v>0</v>
      </c>
      <c r="E45" s="19">
        <f t="shared" si="14"/>
        <v>0</v>
      </c>
      <c r="F45" s="19">
        <f t="shared" si="14"/>
        <v>0</v>
      </c>
      <c r="G45" s="19">
        <v>0</v>
      </c>
      <c r="H45" s="19">
        <v>0</v>
      </c>
      <c r="I45" s="90">
        <v>0</v>
      </c>
      <c r="J45" s="90">
        <v>0</v>
      </c>
      <c r="K45" s="90">
        <v>0</v>
      </c>
      <c r="L45" s="90">
        <f t="shared" si="15"/>
        <v>0</v>
      </c>
    </row>
    <row r="46" spans="1:12" ht="15.75" x14ac:dyDescent="0.25">
      <c r="A46" s="44" t="s">
        <v>62</v>
      </c>
      <c r="B46" s="19">
        <v>0</v>
      </c>
      <c r="C46" s="19">
        <f t="shared" si="16"/>
        <v>0</v>
      </c>
      <c r="D46" s="19">
        <v>0</v>
      </c>
      <c r="E46" s="19">
        <f t="shared" si="14"/>
        <v>0</v>
      </c>
      <c r="F46" s="19">
        <f t="shared" si="14"/>
        <v>0</v>
      </c>
      <c r="G46" s="19">
        <v>0</v>
      </c>
      <c r="H46" s="19">
        <v>0</v>
      </c>
      <c r="I46" s="90">
        <v>0</v>
      </c>
      <c r="J46" s="90">
        <v>0</v>
      </c>
      <c r="K46" s="90">
        <v>0</v>
      </c>
      <c r="L46" s="90">
        <f t="shared" si="15"/>
        <v>0</v>
      </c>
    </row>
    <row r="47" spans="1:12" ht="16.5" thickBot="1" x14ac:dyDescent="0.3">
      <c r="A47" s="44" t="s">
        <v>63</v>
      </c>
      <c r="B47" s="19">
        <v>0</v>
      </c>
      <c r="C47" s="19">
        <f t="shared" si="16"/>
        <v>0</v>
      </c>
      <c r="D47" s="19">
        <v>0</v>
      </c>
      <c r="E47" s="19">
        <f t="shared" si="14"/>
        <v>0</v>
      </c>
      <c r="F47" s="19">
        <f t="shared" si="14"/>
        <v>0</v>
      </c>
      <c r="G47" s="19">
        <v>0</v>
      </c>
      <c r="H47" s="19">
        <v>0</v>
      </c>
      <c r="I47" s="90">
        <v>0</v>
      </c>
      <c r="J47" s="90">
        <v>0</v>
      </c>
      <c r="K47" s="90">
        <v>0</v>
      </c>
      <c r="L47" s="90">
        <f t="shared" si="15"/>
        <v>0</v>
      </c>
    </row>
    <row r="48" spans="1:12" ht="16.5" thickBot="1" x14ac:dyDescent="0.3">
      <c r="A48" s="45" t="s">
        <v>64</v>
      </c>
      <c r="B48" s="102">
        <f>+B49+B50+B51+B52+B53+B54+B55</f>
        <v>0</v>
      </c>
      <c r="C48" s="102">
        <f t="shared" ref="C48:L48" si="17">+C49+C50+C51+C52+C53+C54+C55</f>
        <v>0</v>
      </c>
      <c r="D48" s="102">
        <f t="shared" si="17"/>
        <v>0</v>
      </c>
      <c r="E48" s="102">
        <f t="shared" si="17"/>
        <v>0</v>
      </c>
      <c r="F48" s="102">
        <f t="shared" si="17"/>
        <v>0</v>
      </c>
      <c r="G48" s="102">
        <f t="shared" si="17"/>
        <v>0</v>
      </c>
      <c r="H48" s="102">
        <f t="shared" si="17"/>
        <v>0</v>
      </c>
      <c r="I48" s="102">
        <f t="shared" si="17"/>
        <v>0</v>
      </c>
      <c r="J48" s="102">
        <f t="shared" si="17"/>
        <v>0</v>
      </c>
      <c r="K48" s="102">
        <f t="shared" si="17"/>
        <v>0</v>
      </c>
      <c r="L48" s="102">
        <f t="shared" si="17"/>
        <v>0</v>
      </c>
    </row>
    <row r="49" spans="1:12" ht="15.75" x14ac:dyDescent="0.25">
      <c r="A49" s="44" t="s">
        <v>65</v>
      </c>
      <c r="B49" s="19">
        <v>0</v>
      </c>
      <c r="C49" s="19">
        <f t="shared" ref="C49:C55" si="18">SUM(B49:B49)</f>
        <v>0</v>
      </c>
      <c r="D49" s="19">
        <v>0</v>
      </c>
      <c r="E49" s="19">
        <f t="shared" si="14"/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f t="shared" ref="L49:L55" si="19">SUM(D49:I49)</f>
        <v>0</v>
      </c>
    </row>
    <row r="50" spans="1:12" ht="15.75" x14ac:dyDescent="0.25">
      <c r="A50" s="44" t="s">
        <v>66</v>
      </c>
      <c r="B50" s="19">
        <v>0</v>
      </c>
      <c r="C50" s="19">
        <f t="shared" si="18"/>
        <v>0</v>
      </c>
      <c r="D50" s="19">
        <v>0</v>
      </c>
      <c r="E50" s="19">
        <f t="shared" si="14"/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f t="shared" si="19"/>
        <v>0</v>
      </c>
    </row>
    <row r="51" spans="1:12" ht="15.75" x14ac:dyDescent="0.25">
      <c r="A51" s="44" t="s">
        <v>67</v>
      </c>
      <c r="B51" s="19">
        <v>0</v>
      </c>
      <c r="C51" s="19">
        <f t="shared" si="18"/>
        <v>0</v>
      </c>
      <c r="D51" s="19">
        <v>0</v>
      </c>
      <c r="E51" s="19">
        <f t="shared" si="14"/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f t="shared" si="19"/>
        <v>0</v>
      </c>
    </row>
    <row r="52" spans="1:12" ht="15.75" x14ac:dyDescent="0.25">
      <c r="A52" s="44" t="s">
        <v>68</v>
      </c>
      <c r="B52" s="19">
        <v>0</v>
      </c>
      <c r="C52" s="19">
        <f t="shared" si="18"/>
        <v>0</v>
      </c>
      <c r="D52" s="19">
        <v>0</v>
      </c>
      <c r="E52" s="19">
        <f t="shared" si="14"/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f t="shared" si="19"/>
        <v>0</v>
      </c>
    </row>
    <row r="53" spans="1:12" ht="15.75" x14ac:dyDescent="0.25">
      <c r="A53" s="44" t="s">
        <v>69</v>
      </c>
      <c r="B53" s="19">
        <v>0</v>
      </c>
      <c r="C53" s="19">
        <f t="shared" si="18"/>
        <v>0</v>
      </c>
      <c r="D53" s="19">
        <v>0</v>
      </c>
      <c r="E53" s="19">
        <f t="shared" si="14"/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f t="shared" si="19"/>
        <v>0</v>
      </c>
    </row>
    <row r="54" spans="1:12" ht="15.75" x14ac:dyDescent="0.25">
      <c r="A54" s="44" t="s">
        <v>70</v>
      </c>
      <c r="B54" s="19">
        <v>0</v>
      </c>
      <c r="C54" s="19">
        <f t="shared" si="18"/>
        <v>0</v>
      </c>
      <c r="D54" s="19">
        <v>0</v>
      </c>
      <c r="E54" s="19">
        <f t="shared" si="14"/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f t="shared" si="19"/>
        <v>0</v>
      </c>
    </row>
    <row r="55" spans="1:12" ht="16.5" thickBot="1" x14ac:dyDescent="0.3">
      <c r="A55" s="44" t="s">
        <v>71</v>
      </c>
      <c r="B55" s="93">
        <v>0</v>
      </c>
      <c r="C55" s="93">
        <f t="shared" si="18"/>
        <v>0</v>
      </c>
      <c r="D55" s="93">
        <v>0</v>
      </c>
      <c r="E55" s="93">
        <f t="shared" si="14"/>
        <v>0</v>
      </c>
      <c r="F55" s="93">
        <v>0</v>
      </c>
      <c r="G55" s="93">
        <v>0</v>
      </c>
      <c r="H55" s="93">
        <v>0</v>
      </c>
      <c r="I55" s="93">
        <v>0</v>
      </c>
      <c r="J55" s="93">
        <v>0</v>
      </c>
      <c r="K55" s="93">
        <v>0</v>
      </c>
      <c r="L55" s="93">
        <f t="shared" si="19"/>
        <v>0</v>
      </c>
    </row>
    <row r="56" spans="1:12" ht="16.5" thickBot="1" x14ac:dyDescent="0.3">
      <c r="A56" s="84" t="s">
        <v>31</v>
      </c>
      <c r="B56" s="140">
        <f>SUM(B57:B65)</f>
        <v>3503638</v>
      </c>
      <c r="C56" s="141">
        <f>+C57+C58+C59+C60+C61+C62+C63+C64+C65</f>
        <v>11783040</v>
      </c>
      <c r="D56" s="142">
        <v>0</v>
      </c>
      <c r="E56" s="142">
        <v>0</v>
      </c>
      <c r="F56" s="142">
        <f t="shared" ref="F56:L56" si="20">SUM(F57:F65)</f>
        <v>175626.04</v>
      </c>
      <c r="G56" s="143">
        <f t="shared" si="20"/>
        <v>19987.150000000001</v>
      </c>
      <c r="H56" s="142">
        <f t="shared" si="20"/>
        <v>803382.62000000011</v>
      </c>
      <c r="I56" s="142">
        <f t="shared" si="20"/>
        <v>1985352.3699999999</v>
      </c>
      <c r="J56" s="142">
        <f t="shared" si="20"/>
        <v>1695981.31</v>
      </c>
      <c r="K56" s="142">
        <f t="shared" si="20"/>
        <v>111406.98</v>
      </c>
      <c r="L56" s="144">
        <f t="shared" si="20"/>
        <v>4791736.4699999988</v>
      </c>
    </row>
    <row r="57" spans="1:12" ht="15.75" x14ac:dyDescent="0.25">
      <c r="A57" s="11" t="s">
        <v>32</v>
      </c>
      <c r="B57" s="90">
        <v>1358000</v>
      </c>
      <c r="C57" s="90">
        <v>4860162</v>
      </c>
      <c r="D57" s="90">
        <v>0</v>
      </c>
      <c r="E57" s="90">
        <v>0</v>
      </c>
      <c r="F57" s="91">
        <v>168000.84</v>
      </c>
      <c r="G57" s="91">
        <v>0</v>
      </c>
      <c r="H57" s="91">
        <v>689058.56</v>
      </c>
      <c r="I57" s="91">
        <v>754172</v>
      </c>
      <c r="J57" s="91">
        <v>1168380.07</v>
      </c>
      <c r="K57" s="91">
        <v>111406.98</v>
      </c>
      <c r="L57" s="90">
        <f>SUM(D57:K57)</f>
        <v>2891018.4499999997</v>
      </c>
    </row>
    <row r="58" spans="1:12" ht="15.75" x14ac:dyDescent="0.25">
      <c r="A58" s="11" t="s">
        <v>33</v>
      </c>
      <c r="B58" s="19">
        <v>369300</v>
      </c>
      <c r="C58" s="19">
        <v>1614393</v>
      </c>
      <c r="D58" s="19">
        <v>0</v>
      </c>
      <c r="E58" s="19">
        <v>0</v>
      </c>
      <c r="F58" s="19">
        <v>0</v>
      </c>
      <c r="G58" s="19">
        <v>0</v>
      </c>
      <c r="H58" s="19">
        <v>20396.060000000001</v>
      </c>
      <c r="I58" s="19">
        <v>1053394.95</v>
      </c>
      <c r="J58" s="19">
        <v>527601.24</v>
      </c>
      <c r="K58" s="90">
        <v>0</v>
      </c>
      <c r="L58" s="90">
        <f t="shared" ref="L58:L65" si="21">SUM(D58:K58)</f>
        <v>1601392.25</v>
      </c>
    </row>
    <row r="59" spans="1:12" ht="15.75" x14ac:dyDescent="0.25">
      <c r="A59" s="11" t="s">
        <v>34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90">
        <v>0</v>
      </c>
      <c r="L59" s="90">
        <f t="shared" si="21"/>
        <v>0</v>
      </c>
    </row>
    <row r="60" spans="1:12" ht="15.75" x14ac:dyDescent="0.25">
      <c r="A60" s="11" t="s">
        <v>35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90">
        <v>0</v>
      </c>
      <c r="L60" s="90">
        <f t="shared" si="21"/>
        <v>0</v>
      </c>
    </row>
    <row r="61" spans="1:12" ht="15.75" x14ac:dyDescent="0.25">
      <c r="A61" s="11" t="s">
        <v>36</v>
      </c>
      <c r="B61" s="19">
        <v>201338</v>
      </c>
      <c r="C61" s="19">
        <v>567385</v>
      </c>
      <c r="D61" s="19">
        <v>0</v>
      </c>
      <c r="E61" s="19">
        <v>0</v>
      </c>
      <c r="F61" s="92">
        <v>7625.2</v>
      </c>
      <c r="G61" s="92">
        <v>19987.150000000001</v>
      </c>
      <c r="H61" s="92">
        <v>93928</v>
      </c>
      <c r="I61" s="92">
        <v>156785.42000000001</v>
      </c>
      <c r="J61" s="92">
        <v>0</v>
      </c>
      <c r="K61" s="91">
        <v>0</v>
      </c>
      <c r="L61" s="90">
        <f t="shared" si="21"/>
        <v>278325.77</v>
      </c>
    </row>
    <row r="62" spans="1:12" ht="15.75" x14ac:dyDescent="0.25">
      <c r="A62" s="11" t="s">
        <v>37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03">
        <v>0</v>
      </c>
      <c r="I62" s="139">
        <v>0</v>
      </c>
      <c r="J62" s="139">
        <v>0</v>
      </c>
      <c r="K62" s="139">
        <v>0</v>
      </c>
      <c r="L62" s="90">
        <f t="shared" si="21"/>
        <v>0</v>
      </c>
    </row>
    <row r="63" spans="1:12" ht="15.75" x14ac:dyDescent="0.25">
      <c r="A63" s="11" t="s">
        <v>38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03">
        <v>0</v>
      </c>
      <c r="I63" s="103">
        <v>0</v>
      </c>
      <c r="J63" s="139">
        <v>0</v>
      </c>
      <c r="K63" s="139">
        <v>0</v>
      </c>
      <c r="L63" s="90">
        <f t="shared" si="21"/>
        <v>0</v>
      </c>
    </row>
    <row r="64" spans="1:12" ht="15.75" x14ac:dyDescent="0.25">
      <c r="A64" s="11" t="s">
        <v>39</v>
      </c>
      <c r="B64" s="19">
        <v>1575000</v>
      </c>
      <c r="C64" s="19">
        <v>254100</v>
      </c>
      <c r="D64" s="19">
        <v>0</v>
      </c>
      <c r="E64" s="19">
        <v>0</v>
      </c>
      <c r="F64" s="19">
        <v>0</v>
      </c>
      <c r="G64" s="19">
        <v>0</v>
      </c>
      <c r="H64" s="103">
        <v>0</v>
      </c>
      <c r="I64" s="103">
        <v>21000</v>
      </c>
      <c r="J64" s="139">
        <v>0</v>
      </c>
      <c r="K64" s="139">
        <v>0</v>
      </c>
      <c r="L64" s="90">
        <f t="shared" si="21"/>
        <v>21000</v>
      </c>
    </row>
    <row r="65" spans="1:12" ht="15.75" x14ac:dyDescent="0.25">
      <c r="A65" s="11" t="s">
        <v>40</v>
      </c>
      <c r="B65" s="19">
        <v>0</v>
      </c>
      <c r="C65" s="19">
        <v>4487000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90">
        <v>0</v>
      </c>
      <c r="K65" s="90">
        <v>0</v>
      </c>
      <c r="L65" s="90">
        <f t="shared" si="21"/>
        <v>0</v>
      </c>
    </row>
    <row r="66" spans="1:12" ht="16.5" thickBot="1" x14ac:dyDescent="0.3">
      <c r="A66" s="14" t="s">
        <v>41</v>
      </c>
      <c r="B66" s="104">
        <f t="shared" ref="B66:K66" si="22">+B14+B20+B30+B56</f>
        <v>696521299</v>
      </c>
      <c r="C66" s="20">
        <f t="shared" si="22"/>
        <v>739674363</v>
      </c>
      <c r="D66" s="20">
        <f t="shared" si="22"/>
        <v>44862620.939999998</v>
      </c>
      <c r="E66" s="20">
        <f t="shared" si="22"/>
        <v>45603368.069999993</v>
      </c>
      <c r="F66" s="20">
        <f t="shared" si="22"/>
        <v>47846368.330000006</v>
      </c>
      <c r="G66" s="20">
        <f t="shared" si="22"/>
        <v>49296720.529999994</v>
      </c>
      <c r="H66" s="20">
        <f t="shared" si="22"/>
        <v>50599283.899999999</v>
      </c>
      <c r="I66" s="20">
        <f t="shared" si="22"/>
        <v>81906443.040000021</v>
      </c>
      <c r="J66" s="20">
        <f t="shared" si="22"/>
        <v>50421396.680000007</v>
      </c>
      <c r="K66" s="20">
        <f t="shared" si="22"/>
        <v>56022294.159999989</v>
      </c>
      <c r="L66" s="20">
        <f>+L14+L20+L30+L56</f>
        <v>426558495.64999986</v>
      </c>
    </row>
    <row r="67" spans="1:12" ht="16.5" thickBot="1" x14ac:dyDescent="0.3">
      <c r="A67" s="24" t="s">
        <v>72</v>
      </c>
      <c r="B67" s="105">
        <f>+B68+B69+B70+B71</f>
        <v>0</v>
      </c>
      <c r="C67" s="105">
        <f t="shared" ref="C67:L67" si="23">+C68+C69+C70+C71</f>
        <v>0</v>
      </c>
      <c r="D67" s="105">
        <f t="shared" si="23"/>
        <v>0</v>
      </c>
      <c r="E67" s="105">
        <f t="shared" si="23"/>
        <v>0</v>
      </c>
      <c r="F67" s="105">
        <f t="shared" si="23"/>
        <v>0</v>
      </c>
      <c r="G67" s="105">
        <f t="shared" si="23"/>
        <v>0</v>
      </c>
      <c r="H67" s="105">
        <f t="shared" si="23"/>
        <v>0</v>
      </c>
      <c r="I67" s="105">
        <f t="shared" si="23"/>
        <v>0</v>
      </c>
      <c r="J67" s="105">
        <f t="shared" si="23"/>
        <v>0</v>
      </c>
      <c r="K67" s="105">
        <f t="shared" si="23"/>
        <v>0</v>
      </c>
      <c r="L67" s="105">
        <f t="shared" si="23"/>
        <v>0</v>
      </c>
    </row>
    <row r="68" spans="1:12" ht="15.75" x14ac:dyDescent="0.25">
      <c r="A68" s="8" t="s">
        <v>73</v>
      </c>
      <c r="B68" s="106">
        <v>0</v>
      </c>
      <c r="C68" s="106">
        <v>0</v>
      </c>
      <c r="D68" s="106">
        <v>0</v>
      </c>
      <c r="E68" s="106">
        <v>0</v>
      </c>
      <c r="F68" s="106">
        <v>0</v>
      </c>
      <c r="G68" s="106">
        <v>0</v>
      </c>
      <c r="H68" s="106">
        <v>0</v>
      </c>
      <c r="I68" s="106">
        <v>0</v>
      </c>
      <c r="J68" s="106">
        <v>0</v>
      </c>
      <c r="K68" s="106">
        <v>0</v>
      </c>
      <c r="L68" s="106">
        <v>0</v>
      </c>
    </row>
    <row r="69" spans="1:12" ht="15.75" x14ac:dyDescent="0.25">
      <c r="A69" s="8" t="s">
        <v>74</v>
      </c>
      <c r="B69" s="107">
        <v>0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</row>
    <row r="70" spans="1:12" ht="15.75" x14ac:dyDescent="0.25">
      <c r="A70" s="8" t="s">
        <v>75</v>
      </c>
      <c r="B70" s="107">
        <v>0</v>
      </c>
      <c r="C70" s="107">
        <v>0</v>
      </c>
      <c r="D70" s="107">
        <v>0</v>
      </c>
      <c r="E70" s="107">
        <v>0</v>
      </c>
      <c r="F70" s="107">
        <v>0</v>
      </c>
      <c r="G70" s="107">
        <v>0</v>
      </c>
      <c r="H70" s="107">
        <v>0</v>
      </c>
      <c r="I70" s="107">
        <v>0</v>
      </c>
      <c r="J70" s="107">
        <v>0</v>
      </c>
      <c r="K70" s="107">
        <v>0</v>
      </c>
      <c r="L70" s="107">
        <v>0</v>
      </c>
    </row>
    <row r="71" spans="1:12" ht="16.5" thickBot="1" x14ac:dyDescent="0.3">
      <c r="A71" s="8" t="s">
        <v>76</v>
      </c>
      <c r="B71" s="108">
        <v>0</v>
      </c>
      <c r="C71" s="108">
        <v>0</v>
      </c>
      <c r="D71" s="108">
        <v>0</v>
      </c>
      <c r="E71" s="108">
        <v>0</v>
      </c>
      <c r="F71" s="108">
        <v>0</v>
      </c>
      <c r="G71" s="108">
        <v>0</v>
      </c>
      <c r="H71" s="108">
        <v>0</v>
      </c>
      <c r="I71" s="108">
        <v>0</v>
      </c>
      <c r="J71" s="108">
        <v>0</v>
      </c>
      <c r="K71" s="108">
        <v>0</v>
      </c>
      <c r="L71" s="108">
        <v>0</v>
      </c>
    </row>
    <row r="72" spans="1:12" ht="16.5" thickBot="1" x14ac:dyDescent="0.3">
      <c r="A72" s="24" t="s">
        <v>77</v>
      </c>
      <c r="B72" s="105">
        <f>+B73+B74</f>
        <v>0</v>
      </c>
      <c r="C72" s="105">
        <f t="shared" ref="C72:L72" si="24">+C73+C74</f>
        <v>0</v>
      </c>
      <c r="D72" s="105">
        <f t="shared" si="24"/>
        <v>0</v>
      </c>
      <c r="E72" s="105">
        <f t="shared" si="24"/>
        <v>0</v>
      </c>
      <c r="F72" s="105">
        <f t="shared" si="24"/>
        <v>0</v>
      </c>
      <c r="G72" s="105">
        <f t="shared" si="24"/>
        <v>0</v>
      </c>
      <c r="H72" s="105">
        <f t="shared" si="24"/>
        <v>0</v>
      </c>
      <c r="I72" s="105">
        <f t="shared" si="24"/>
        <v>0</v>
      </c>
      <c r="J72" s="105">
        <f t="shared" si="24"/>
        <v>0</v>
      </c>
      <c r="K72" s="105">
        <f t="shared" si="24"/>
        <v>0</v>
      </c>
      <c r="L72" s="105">
        <f t="shared" si="24"/>
        <v>0</v>
      </c>
    </row>
    <row r="73" spans="1:12" ht="15.75" x14ac:dyDescent="0.25">
      <c r="A73" s="8" t="s">
        <v>78</v>
      </c>
      <c r="B73" s="106">
        <v>0</v>
      </c>
      <c r="C73" s="106">
        <v>0</v>
      </c>
      <c r="D73" s="106">
        <v>0</v>
      </c>
      <c r="E73" s="106">
        <v>0</v>
      </c>
      <c r="F73" s="106">
        <v>0</v>
      </c>
      <c r="G73" s="106">
        <v>0</v>
      </c>
      <c r="H73" s="106">
        <v>0</v>
      </c>
      <c r="I73" s="106">
        <v>0</v>
      </c>
      <c r="J73" s="106">
        <v>0</v>
      </c>
      <c r="K73" s="106">
        <v>0</v>
      </c>
      <c r="L73" s="106">
        <v>0</v>
      </c>
    </row>
    <row r="74" spans="1:12" ht="16.5" thickBot="1" x14ac:dyDescent="0.3">
      <c r="A74" s="8" t="s">
        <v>79</v>
      </c>
      <c r="B74" s="108">
        <v>0</v>
      </c>
      <c r="C74" s="108">
        <v>0</v>
      </c>
      <c r="D74" s="108">
        <v>0</v>
      </c>
      <c r="E74" s="108">
        <v>0</v>
      </c>
      <c r="F74" s="108">
        <v>0</v>
      </c>
      <c r="G74" s="108">
        <v>0</v>
      </c>
      <c r="H74" s="108">
        <v>0</v>
      </c>
      <c r="I74" s="108">
        <v>0</v>
      </c>
      <c r="J74" s="108">
        <v>0</v>
      </c>
      <c r="K74" s="108">
        <v>0</v>
      </c>
      <c r="L74" s="108">
        <v>0</v>
      </c>
    </row>
    <row r="75" spans="1:12" ht="16.5" thickBot="1" x14ac:dyDescent="0.3">
      <c r="A75" s="24" t="s">
        <v>80</v>
      </c>
      <c r="B75" s="105">
        <f>+B76+B77+B78</f>
        <v>0</v>
      </c>
      <c r="C75" s="105">
        <f t="shared" ref="C75:L75" si="25">+C76+C77+C78</f>
        <v>0</v>
      </c>
      <c r="D75" s="105">
        <f t="shared" si="25"/>
        <v>0</v>
      </c>
      <c r="E75" s="105">
        <f t="shared" si="25"/>
        <v>0</v>
      </c>
      <c r="F75" s="105">
        <f t="shared" si="25"/>
        <v>0</v>
      </c>
      <c r="G75" s="105">
        <f t="shared" si="25"/>
        <v>0</v>
      </c>
      <c r="H75" s="105">
        <f t="shared" si="25"/>
        <v>0</v>
      </c>
      <c r="I75" s="105">
        <f t="shared" si="25"/>
        <v>0</v>
      </c>
      <c r="J75" s="105">
        <f t="shared" si="25"/>
        <v>0</v>
      </c>
      <c r="K75" s="105">
        <f t="shared" si="25"/>
        <v>0</v>
      </c>
      <c r="L75" s="105">
        <f t="shared" si="25"/>
        <v>0</v>
      </c>
    </row>
    <row r="76" spans="1:12" ht="15.75" x14ac:dyDescent="0.25">
      <c r="A76" s="8" t="s">
        <v>81</v>
      </c>
      <c r="B76" s="106">
        <v>0</v>
      </c>
      <c r="C76" s="106">
        <v>0</v>
      </c>
      <c r="D76" s="106">
        <v>0</v>
      </c>
      <c r="E76" s="106">
        <v>0</v>
      </c>
      <c r="F76" s="106">
        <v>0</v>
      </c>
      <c r="G76" s="106">
        <v>0</v>
      </c>
      <c r="H76" s="106">
        <v>0</v>
      </c>
      <c r="I76" s="106">
        <v>0</v>
      </c>
      <c r="J76" s="106">
        <v>0</v>
      </c>
      <c r="K76" s="106">
        <v>0</v>
      </c>
      <c r="L76" s="106">
        <v>0</v>
      </c>
    </row>
    <row r="77" spans="1:12" ht="15.75" x14ac:dyDescent="0.25">
      <c r="A77" s="8" t="s">
        <v>82</v>
      </c>
      <c r="B77" s="107">
        <v>0</v>
      </c>
      <c r="C77" s="107">
        <v>0</v>
      </c>
      <c r="D77" s="107">
        <v>0</v>
      </c>
      <c r="E77" s="107">
        <v>0</v>
      </c>
      <c r="F77" s="107">
        <v>0</v>
      </c>
      <c r="G77" s="107">
        <v>0</v>
      </c>
      <c r="H77" s="107">
        <v>0</v>
      </c>
      <c r="I77" s="107">
        <v>0</v>
      </c>
      <c r="J77" s="107">
        <v>0</v>
      </c>
      <c r="K77" s="107">
        <v>0</v>
      </c>
      <c r="L77" s="107">
        <v>0</v>
      </c>
    </row>
    <row r="78" spans="1:12" ht="15.75" x14ac:dyDescent="0.25">
      <c r="A78" s="8" t="s">
        <v>83</v>
      </c>
      <c r="B78" s="107">
        <v>0</v>
      </c>
      <c r="C78" s="107">
        <v>0</v>
      </c>
      <c r="D78" s="107">
        <v>0</v>
      </c>
      <c r="E78" s="107">
        <v>0</v>
      </c>
      <c r="F78" s="107">
        <v>0</v>
      </c>
      <c r="G78" s="107">
        <v>0</v>
      </c>
      <c r="H78" s="107">
        <v>0</v>
      </c>
      <c r="I78" s="107">
        <v>0</v>
      </c>
      <c r="J78" s="107">
        <v>0</v>
      </c>
      <c r="K78" s="107">
        <v>0</v>
      </c>
      <c r="L78" s="107">
        <v>0</v>
      </c>
    </row>
    <row r="79" spans="1:12" ht="16.5" thickBot="1" x14ac:dyDescent="0.3">
      <c r="A79" s="73" t="s">
        <v>84</v>
      </c>
      <c r="B79" s="109"/>
      <c r="C79" s="109"/>
      <c r="D79" s="110"/>
      <c r="E79" s="110"/>
      <c r="F79" s="110"/>
      <c r="G79" s="110"/>
      <c r="H79" s="110"/>
      <c r="I79" s="110"/>
      <c r="J79" s="110"/>
      <c r="K79" s="110"/>
      <c r="L79" s="110"/>
    </row>
    <row r="80" spans="1:12" ht="15.75" customHeight="1" x14ac:dyDescent="0.25">
      <c r="A80" s="39" t="s">
        <v>85</v>
      </c>
      <c r="B80" s="111">
        <f>+B81+B84+B87</f>
        <v>0</v>
      </c>
      <c r="C80" s="111">
        <f t="shared" ref="C80:L80" si="26">+C81+C84+C87</f>
        <v>0</v>
      </c>
      <c r="D80" s="111">
        <f t="shared" si="26"/>
        <v>0</v>
      </c>
      <c r="E80" s="111">
        <f t="shared" si="26"/>
        <v>0</v>
      </c>
      <c r="F80" s="111">
        <f t="shared" si="26"/>
        <v>0</v>
      </c>
      <c r="G80" s="111">
        <f t="shared" si="26"/>
        <v>0</v>
      </c>
      <c r="H80" s="111">
        <f t="shared" si="26"/>
        <v>0</v>
      </c>
      <c r="I80" s="111">
        <f t="shared" ref="I80:J80" si="27">+I81+I84+I87</f>
        <v>0</v>
      </c>
      <c r="J80" s="111">
        <f t="shared" si="27"/>
        <v>0</v>
      </c>
      <c r="K80" s="111">
        <f t="shared" ref="K80" si="28">+K81+K84+K87</f>
        <v>0</v>
      </c>
      <c r="L80" s="111">
        <f t="shared" si="26"/>
        <v>0</v>
      </c>
    </row>
    <row r="81" spans="1:12" ht="15.75" customHeight="1" thickBot="1" x14ac:dyDescent="0.3">
      <c r="A81" s="39" t="s">
        <v>86</v>
      </c>
      <c r="B81" s="112">
        <f>+B82+B83</f>
        <v>0</v>
      </c>
      <c r="C81" s="112">
        <f t="shared" ref="C81:L81" si="29">+C82+C83</f>
        <v>0</v>
      </c>
      <c r="D81" s="112">
        <f t="shared" si="29"/>
        <v>0</v>
      </c>
      <c r="E81" s="112">
        <f t="shared" si="29"/>
        <v>0</v>
      </c>
      <c r="F81" s="112">
        <f t="shared" si="29"/>
        <v>0</v>
      </c>
      <c r="G81" s="112">
        <f t="shared" si="29"/>
        <v>0</v>
      </c>
      <c r="H81" s="112">
        <f t="shared" si="29"/>
        <v>0</v>
      </c>
      <c r="I81" s="112">
        <f t="shared" ref="I81:J81" si="30">+I82+I83</f>
        <v>0</v>
      </c>
      <c r="J81" s="112">
        <f t="shared" si="30"/>
        <v>0</v>
      </c>
      <c r="K81" s="112">
        <f t="shared" ref="K81" si="31">+K82+K83</f>
        <v>0</v>
      </c>
      <c r="L81" s="112">
        <f t="shared" si="29"/>
        <v>0</v>
      </c>
    </row>
    <row r="82" spans="1:12" ht="15.75" customHeight="1" x14ac:dyDescent="0.25">
      <c r="A82" s="40" t="s">
        <v>87</v>
      </c>
      <c r="B82" s="113">
        <v>0</v>
      </c>
      <c r="C82" s="113">
        <v>0</v>
      </c>
      <c r="D82" s="113">
        <v>0</v>
      </c>
      <c r="E82" s="113">
        <v>0</v>
      </c>
      <c r="F82" s="113">
        <v>0</v>
      </c>
      <c r="G82" s="113">
        <v>0</v>
      </c>
      <c r="H82" s="113">
        <v>0</v>
      </c>
      <c r="I82" s="113">
        <v>0</v>
      </c>
      <c r="J82" s="113">
        <v>0</v>
      </c>
      <c r="K82" s="113">
        <v>0</v>
      </c>
      <c r="L82" s="113">
        <v>0</v>
      </c>
    </row>
    <row r="83" spans="1:12" ht="15.75" customHeight="1" thickBot="1" x14ac:dyDescent="0.3">
      <c r="A83" s="40" t="s">
        <v>88</v>
      </c>
      <c r="B83" s="114">
        <v>0</v>
      </c>
      <c r="C83" s="114">
        <v>0</v>
      </c>
      <c r="D83" s="114">
        <v>0</v>
      </c>
      <c r="E83" s="114">
        <v>0</v>
      </c>
      <c r="F83" s="114">
        <v>0</v>
      </c>
      <c r="G83" s="114">
        <v>0</v>
      </c>
      <c r="H83" s="114">
        <v>0</v>
      </c>
      <c r="I83" s="114">
        <v>0</v>
      </c>
      <c r="J83" s="114">
        <v>0</v>
      </c>
      <c r="K83" s="114">
        <v>0</v>
      </c>
      <c r="L83" s="114">
        <v>0</v>
      </c>
    </row>
    <row r="84" spans="1:12" ht="15.75" customHeight="1" thickBot="1" x14ac:dyDescent="0.3">
      <c r="A84" s="39" t="s">
        <v>89</v>
      </c>
      <c r="B84" s="115">
        <f>+B85+B86</f>
        <v>0</v>
      </c>
      <c r="C84" s="115">
        <f t="shared" ref="C84:L84" si="32">+C85+C86</f>
        <v>0</v>
      </c>
      <c r="D84" s="115">
        <f t="shared" si="32"/>
        <v>0</v>
      </c>
      <c r="E84" s="115">
        <f t="shared" si="32"/>
        <v>0</v>
      </c>
      <c r="F84" s="115">
        <f t="shared" si="32"/>
        <v>0</v>
      </c>
      <c r="G84" s="115">
        <f t="shared" si="32"/>
        <v>0</v>
      </c>
      <c r="H84" s="115">
        <f t="shared" si="32"/>
        <v>0</v>
      </c>
      <c r="I84" s="115">
        <f t="shared" si="32"/>
        <v>0</v>
      </c>
      <c r="J84" s="115">
        <f t="shared" si="32"/>
        <v>0</v>
      </c>
      <c r="K84" s="115">
        <f t="shared" si="32"/>
        <v>0</v>
      </c>
      <c r="L84" s="115">
        <f t="shared" si="32"/>
        <v>0</v>
      </c>
    </row>
    <row r="85" spans="1:12" ht="15.75" customHeight="1" x14ac:dyDescent="0.25">
      <c r="A85" s="40" t="s">
        <v>90</v>
      </c>
      <c r="B85" s="113">
        <v>0</v>
      </c>
      <c r="C85" s="113">
        <v>0</v>
      </c>
      <c r="D85" s="113">
        <v>0</v>
      </c>
      <c r="E85" s="113">
        <v>0</v>
      </c>
      <c r="F85" s="113">
        <v>0</v>
      </c>
      <c r="G85" s="113">
        <v>0</v>
      </c>
      <c r="H85" s="113">
        <v>0</v>
      </c>
      <c r="I85" s="113">
        <v>0</v>
      </c>
      <c r="J85" s="113">
        <v>0</v>
      </c>
      <c r="K85" s="113">
        <v>0</v>
      </c>
      <c r="L85" s="113">
        <v>0</v>
      </c>
    </row>
    <row r="86" spans="1:12" ht="15.75" customHeight="1" thickBot="1" x14ac:dyDescent="0.3">
      <c r="A86" s="40" t="s">
        <v>91</v>
      </c>
      <c r="B86" s="114">
        <v>0</v>
      </c>
      <c r="C86" s="114">
        <v>0</v>
      </c>
      <c r="D86" s="114">
        <v>0</v>
      </c>
      <c r="E86" s="114">
        <v>0</v>
      </c>
      <c r="F86" s="114">
        <v>0</v>
      </c>
      <c r="G86" s="114">
        <v>0</v>
      </c>
      <c r="H86" s="114">
        <v>0</v>
      </c>
      <c r="I86" s="114">
        <v>0</v>
      </c>
      <c r="J86" s="114">
        <v>0</v>
      </c>
      <c r="K86" s="114">
        <v>0</v>
      </c>
      <c r="L86" s="114">
        <v>0</v>
      </c>
    </row>
    <row r="87" spans="1:12" ht="15.75" customHeight="1" thickBot="1" x14ac:dyDescent="0.3">
      <c r="A87" s="39" t="s">
        <v>92</v>
      </c>
      <c r="B87" s="115">
        <f>+B88</f>
        <v>0</v>
      </c>
      <c r="C87" s="115">
        <f t="shared" ref="C87:L87" si="33">+C88</f>
        <v>0</v>
      </c>
      <c r="D87" s="115">
        <f t="shared" si="33"/>
        <v>0</v>
      </c>
      <c r="E87" s="115">
        <f t="shared" si="33"/>
        <v>0</v>
      </c>
      <c r="F87" s="115">
        <f t="shared" si="33"/>
        <v>0</v>
      </c>
      <c r="G87" s="115">
        <f t="shared" si="33"/>
        <v>0</v>
      </c>
      <c r="H87" s="115">
        <f t="shared" si="33"/>
        <v>0</v>
      </c>
      <c r="I87" s="115">
        <f t="shared" si="33"/>
        <v>0</v>
      </c>
      <c r="J87" s="115">
        <f t="shared" si="33"/>
        <v>0</v>
      </c>
      <c r="K87" s="115">
        <f t="shared" si="33"/>
        <v>0</v>
      </c>
      <c r="L87" s="115">
        <f t="shared" si="33"/>
        <v>0</v>
      </c>
    </row>
    <row r="88" spans="1:12" ht="15.75" customHeight="1" thickBot="1" x14ac:dyDescent="0.3">
      <c r="A88" s="40" t="s">
        <v>93</v>
      </c>
      <c r="B88" s="116">
        <v>0</v>
      </c>
      <c r="C88" s="116">
        <v>0</v>
      </c>
      <c r="D88" s="116">
        <v>0</v>
      </c>
      <c r="E88" s="116">
        <v>0</v>
      </c>
      <c r="F88" s="116">
        <v>0</v>
      </c>
      <c r="G88" s="116">
        <v>0</v>
      </c>
      <c r="H88" s="116">
        <v>0</v>
      </c>
      <c r="I88" s="116">
        <v>0</v>
      </c>
      <c r="J88" s="116">
        <v>0</v>
      </c>
      <c r="K88" s="116">
        <v>0</v>
      </c>
      <c r="L88" s="116">
        <v>0</v>
      </c>
    </row>
    <row r="89" spans="1:12" ht="15.75" customHeight="1" thickBot="1" x14ac:dyDescent="0.3">
      <c r="A89" s="41" t="s">
        <v>94</v>
      </c>
      <c r="B89" s="117">
        <f>+B80</f>
        <v>0</v>
      </c>
      <c r="C89" s="117">
        <f t="shared" ref="C89:L89" si="34">+C80</f>
        <v>0</v>
      </c>
      <c r="D89" s="117">
        <f t="shared" si="34"/>
        <v>0</v>
      </c>
      <c r="E89" s="117">
        <f t="shared" si="34"/>
        <v>0</v>
      </c>
      <c r="F89" s="117">
        <f t="shared" si="34"/>
        <v>0</v>
      </c>
      <c r="G89" s="117">
        <f t="shared" si="34"/>
        <v>0</v>
      </c>
      <c r="H89" s="117">
        <f t="shared" si="34"/>
        <v>0</v>
      </c>
      <c r="I89" s="117">
        <f t="shared" si="34"/>
        <v>0</v>
      </c>
      <c r="J89" s="117">
        <f t="shared" si="34"/>
        <v>0</v>
      </c>
      <c r="K89" s="117">
        <f t="shared" si="34"/>
        <v>0</v>
      </c>
      <c r="L89" s="117">
        <f t="shared" si="34"/>
        <v>0</v>
      </c>
    </row>
    <row r="90" spans="1:12" ht="15.75" customHeight="1" x14ac:dyDescent="0.25">
      <c r="A90" s="32" t="s">
        <v>95</v>
      </c>
      <c r="B90" s="20">
        <f t="shared" ref="B90" si="35">B66</f>
        <v>696521299</v>
      </c>
      <c r="C90" s="20">
        <f>C66</f>
        <v>739674363</v>
      </c>
      <c r="D90" s="20">
        <f>D66</f>
        <v>44862620.939999998</v>
      </c>
      <c r="E90" s="20">
        <f>E66</f>
        <v>45603368.069999993</v>
      </c>
      <c r="F90" s="20">
        <f t="shared" ref="F90:K90" si="36">F66</f>
        <v>47846368.330000006</v>
      </c>
      <c r="G90" s="20">
        <f t="shared" si="36"/>
        <v>49296720.529999994</v>
      </c>
      <c r="H90" s="20">
        <f t="shared" si="36"/>
        <v>50599283.899999999</v>
      </c>
      <c r="I90" s="20">
        <f t="shared" si="36"/>
        <v>81906443.040000021</v>
      </c>
      <c r="J90" s="20">
        <f t="shared" si="36"/>
        <v>50421396.680000007</v>
      </c>
      <c r="K90" s="20">
        <f t="shared" si="36"/>
        <v>56022294.159999989</v>
      </c>
      <c r="L90" s="20">
        <f>L66</f>
        <v>426558495.64999986</v>
      </c>
    </row>
    <row r="91" spans="1:12" ht="15.75" x14ac:dyDescent="0.25">
      <c r="A91" s="15" t="s">
        <v>46</v>
      </c>
      <c r="B91" s="12"/>
      <c r="C91" s="12"/>
      <c r="D91" s="21"/>
      <c r="E91" s="21"/>
      <c r="F91" s="21"/>
      <c r="G91" s="21"/>
      <c r="H91" s="21"/>
      <c r="I91" s="21"/>
      <c r="J91" s="21"/>
      <c r="K91" s="21"/>
      <c r="L91" s="23"/>
    </row>
    <row r="92" spans="1:12" ht="15.75" x14ac:dyDescent="0.25">
      <c r="A92" s="15" t="s">
        <v>111</v>
      </c>
      <c r="B92" s="21"/>
      <c r="C92" s="21"/>
      <c r="D92" s="21"/>
      <c r="E92" s="12"/>
      <c r="F92" s="12"/>
      <c r="G92" s="12"/>
      <c r="H92" s="12"/>
      <c r="I92" s="12"/>
      <c r="J92" s="12"/>
      <c r="K92" s="12"/>
      <c r="L92" s="23"/>
    </row>
    <row r="93" spans="1:12" ht="15.75" x14ac:dyDescent="0.25">
      <c r="A93" s="15" t="s">
        <v>112</v>
      </c>
      <c r="B93" s="21"/>
      <c r="C93" s="21"/>
      <c r="D93" s="21"/>
      <c r="E93" s="12"/>
      <c r="F93" s="12"/>
      <c r="G93" s="12"/>
      <c r="H93" s="12"/>
      <c r="I93" s="12"/>
      <c r="J93" s="12"/>
      <c r="K93" s="12"/>
      <c r="L93" s="23"/>
    </row>
    <row r="94" spans="1:12" ht="15.75" x14ac:dyDescent="0.25">
      <c r="A94" s="16"/>
      <c r="B94" s="21"/>
      <c r="C94" s="21"/>
      <c r="D94" s="21"/>
      <c r="E94" s="12"/>
      <c r="F94" s="12"/>
      <c r="G94" s="12"/>
      <c r="H94" s="12"/>
      <c r="I94" s="12"/>
      <c r="J94" s="12"/>
      <c r="K94" s="12"/>
      <c r="L94" s="23"/>
    </row>
    <row r="95" spans="1:12" ht="15.75" x14ac:dyDescent="0.25">
      <c r="A95" s="16"/>
      <c r="B95" s="21"/>
      <c r="C95" s="21"/>
      <c r="D95" s="21"/>
      <c r="E95" s="12"/>
      <c r="F95" s="12"/>
      <c r="G95" s="12"/>
      <c r="H95" s="12"/>
      <c r="I95" s="12"/>
      <c r="J95" s="12"/>
      <c r="K95" s="12"/>
      <c r="L95" s="23"/>
    </row>
    <row r="96" spans="1:12" ht="15.75" x14ac:dyDescent="0.25">
      <c r="A96" s="17"/>
      <c r="B96" s="42"/>
      <c r="C96" s="42"/>
      <c r="D96" s="12"/>
      <c r="E96" s="12"/>
      <c r="F96" s="12"/>
      <c r="G96" s="12"/>
      <c r="H96" s="12"/>
      <c r="I96" s="12"/>
      <c r="J96" s="12"/>
      <c r="K96" s="12"/>
      <c r="L96" s="23"/>
    </row>
    <row r="97" spans="1:12" ht="15.75" x14ac:dyDescent="0.25">
      <c r="B97" s="23"/>
      <c r="C97" s="118" t="s">
        <v>102</v>
      </c>
      <c r="D97" s="23"/>
      <c r="E97" s="12"/>
      <c r="F97" s="12"/>
      <c r="G97" s="12"/>
      <c r="H97" s="12"/>
      <c r="I97" s="12"/>
      <c r="J97" s="12"/>
      <c r="K97" s="12"/>
      <c r="L97" s="23"/>
    </row>
    <row r="98" spans="1:12" x14ac:dyDescent="0.25">
      <c r="B98" s="23"/>
      <c r="C98" s="119" t="s">
        <v>54</v>
      </c>
      <c r="D98" s="23"/>
      <c r="E98" s="23"/>
      <c r="F98" s="23"/>
      <c r="G98" s="23"/>
      <c r="H98" s="23"/>
      <c r="I98" s="23"/>
      <c r="J98" s="23"/>
      <c r="K98" s="23"/>
      <c r="L98" s="23"/>
    </row>
    <row r="99" spans="1:12" x14ac:dyDescent="0.25">
      <c r="B99" s="23"/>
      <c r="C99" s="120" t="s">
        <v>108</v>
      </c>
      <c r="D99" s="23"/>
      <c r="E99" s="23"/>
      <c r="F99" s="23"/>
      <c r="G99" s="23"/>
      <c r="H99" s="23"/>
      <c r="I99" s="23"/>
      <c r="J99" s="23"/>
      <c r="K99" s="23"/>
      <c r="L99" s="23"/>
    </row>
    <row r="100" spans="1:12" ht="15.75" x14ac:dyDescent="0.25">
      <c r="A100" s="2"/>
      <c r="B100" s="23"/>
      <c r="C100" s="2"/>
      <c r="D100" s="43"/>
      <c r="E100" s="23"/>
      <c r="F100" s="23"/>
      <c r="G100" s="23"/>
      <c r="H100" s="23"/>
      <c r="I100" s="23"/>
      <c r="J100" s="23"/>
      <c r="K100" s="23"/>
      <c r="L100" s="23"/>
    </row>
    <row r="101" spans="1:12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 x14ac:dyDescent="0.2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x14ac:dyDescent="0.2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x14ac:dyDescent="0.2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x14ac:dyDescent="0.2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x14ac:dyDescent="0.2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x14ac:dyDescent="0.2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</sheetData>
  <mergeCells count="11">
    <mergeCell ref="A8:L8"/>
    <mergeCell ref="D1:D3"/>
    <mergeCell ref="A4:L4"/>
    <mergeCell ref="A5:L5"/>
    <mergeCell ref="A6:L6"/>
    <mergeCell ref="A7:L7"/>
    <mergeCell ref="A9:L9"/>
    <mergeCell ref="A11:A12"/>
    <mergeCell ref="B11:B12"/>
    <mergeCell ref="C11:C12"/>
    <mergeCell ref="D11:L11"/>
  </mergeCells>
  <printOptions horizontalCentered="1"/>
  <pageMargins left="0" right="0" top="0" bottom="0" header="0.31496062992125984" footer="0.31496062992125984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Ejecución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2024-08-01T15:02:22Z</cp:lastPrinted>
  <dcterms:created xsi:type="dcterms:W3CDTF">2022-07-08T12:51:12Z</dcterms:created>
  <dcterms:modified xsi:type="dcterms:W3CDTF">2024-09-02T17:56:40Z</dcterms:modified>
</cp:coreProperties>
</file>