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357DEB69-F304-4E54-AFE5-355F2F831E00}" xr6:coauthVersionLast="47" xr6:coauthVersionMax="47" xr10:uidLastSave="{00000000-0000-0000-0000-000000000000}"/>
  <bookViews>
    <workbookView xWindow="-120" yWindow="-120" windowWidth="20730" windowHeight="11040" xr2:uid="{28B234F9-568C-4A5D-8D76-D98278BA3D71}"/>
  </bookViews>
  <sheets>
    <sheet name="Ejecución Ga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B14" i="1"/>
  <c r="B13" i="1" s="1"/>
  <c r="C14" i="1"/>
  <c r="D14" i="1"/>
  <c r="E14" i="1"/>
  <c r="F14" i="1"/>
  <c r="F13" i="1" s="1"/>
  <c r="H14" i="1"/>
  <c r="I14" i="1"/>
  <c r="J14" i="1"/>
  <c r="J13" i="1" s="1"/>
  <c r="K14" i="1"/>
  <c r="L14" i="1"/>
  <c r="M14" i="1"/>
  <c r="N14" i="1"/>
  <c r="N13" i="1" s="1"/>
  <c r="O14" i="1"/>
  <c r="G15" i="1"/>
  <c r="G14" i="1" s="1"/>
  <c r="P15" i="1"/>
  <c r="P14" i="1" s="1"/>
  <c r="P16" i="1"/>
  <c r="P17" i="1"/>
  <c r="P18" i="1"/>
  <c r="G19" i="1"/>
  <c r="P19" i="1" s="1"/>
  <c r="B20" i="1"/>
  <c r="C20" i="1"/>
  <c r="C66" i="1" s="1"/>
  <c r="C90" i="1" s="1"/>
  <c r="D20" i="1"/>
  <c r="D66" i="1" s="1"/>
  <c r="D90" i="1" s="1"/>
  <c r="E20" i="1"/>
  <c r="F20" i="1"/>
  <c r="H20" i="1"/>
  <c r="H13" i="1" s="1"/>
  <c r="I20" i="1"/>
  <c r="J20" i="1"/>
  <c r="K20" i="1"/>
  <c r="K13" i="1" s="1"/>
  <c r="L20" i="1"/>
  <c r="L13" i="1" s="1"/>
  <c r="M20" i="1"/>
  <c r="N20" i="1"/>
  <c r="O20" i="1"/>
  <c r="O13" i="1" s="1"/>
  <c r="P21" i="1"/>
  <c r="P22" i="1"/>
  <c r="P23" i="1"/>
  <c r="P24" i="1"/>
  <c r="P25" i="1"/>
  <c r="P26" i="1"/>
  <c r="G27" i="1"/>
  <c r="G20" i="1" s="1"/>
  <c r="P27" i="1"/>
  <c r="P20" i="1" s="1"/>
  <c r="P28" i="1"/>
  <c r="G29" i="1"/>
  <c r="P29" i="1"/>
  <c r="B30" i="1"/>
  <c r="C30" i="1"/>
  <c r="D30" i="1"/>
  <c r="E30" i="1"/>
  <c r="F30" i="1"/>
  <c r="H30" i="1"/>
  <c r="I30" i="1"/>
  <c r="J30" i="1"/>
  <c r="K30" i="1"/>
  <c r="L30" i="1"/>
  <c r="M30" i="1"/>
  <c r="N30" i="1"/>
  <c r="O30" i="1"/>
  <c r="P31" i="1"/>
  <c r="P30" i="1" s="1"/>
  <c r="P32" i="1"/>
  <c r="G33" i="1"/>
  <c r="P33" i="1"/>
  <c r="P34" i="1"/>
  <c r="P35" i="1"/>
  <c r="G36" i="1"/>
  <c r="G30" i="1" s="1"/>
  <c r="P36" i="1"/>
  <c r="G37" i="1"/>
  <c r="P37" i="1"/>
  <c r="P38" i="1"/>
  <c r="G39" i="1"/>
  <c r="P39" i="1"/>
  <c r="B40" i="1"/>
  <c r="D40" i="1"/>
  <c r="G40" i="1"/>
  <c r="H40" i="1"/>
  <c r="I40" i="1"/>
  <c r="J40" i="1"/>
  <c r="K40" i="1"/>
  <c r="L40" i="1"/>
  <c r="M40" i="1"/>
  <c r="N40" i="1"/>
  <c r="O40" i="1"/>
  <c r="C41" i="1"/>
  <c r="C40" i="1" s="1"/>
  <c r="E41" i="1"/>
  <c r="F41" i="1" s="1"/>
  <c r="C42" i="1"/>
  <c r="E42" i="1"/>
  <c r="F42" i="1" s="1"/>
  <c r="C43" i="1"/>
  <c r="E43" i="1"/>
  <c r="F43" i="1" s="1"/>
  <c r="C44" i="1"/>
  <c r="E44" i="1"/>
  <c r="F44" i="1" s="1"/>
  <c r="C45" i="1"/>
  <c r="E45" i="1"/>
  <c r="F45" i="1" s="1"/>
  <c r="C46" i="1"/>
  <c r="E46" i="1"/>
  <c r="F46" i="1" s="1"/>
  <c r="C47" i="1"/>
  <c r="E47" i="1"/>
  <c r="F47" i="1" s="1"/>
  <c r="B48" i="1"/>
  <c r="D48" i="1"/>
  <c r="F48" i="1"/>
  <c r="G48" i="1"/>
  <c r="H48" i="1"/>
  <c r="I48" i="1"/>
  <c r="J48" i="1"/>
  <c r="K48" i="1"/>
  <c r="L48" i="1"/>
  <c r="M48" i="1"/>
  <c r="N48" i="1"/>
  <c r="O48" i="1"/>
  <c r="C49" i="1"/>
  <c r="E49" i="1"/>
  <c r="E48" i="1" s="1"/>
  <c r="P49" i="1"/>
  <c r="C50" i="1"/>
  <c r="E50" i="1"/>
  <c r="P50" i="1"/>
  <c r="C51" i="1"/>
  <c r="C48" i="1" s="1"/>
  <c r="E51" i="1"/>
  <c r="P51" i="1"/>
  <c r="C52" i="1"/>
  <c r="E52" i="1"/>
  <c r="P52" i="1" s="1"/>
  <c r="C53" i="1"/>
  <c r="E53" i="1"/>
  <c r="P53" i="1"/>
  <c r="C54" i="1"/>
  <c r="E54" i="1"/>
  <c r="P54" i="1"/>
  <c r="C55" i="1"/>
  <c r="E55" i="1"/>
  <c r="P55" i="1"/>
  <c r="B56" i="1"/>
  <c r="C56" i="1"/>
  <c r="F56" i="1"/>
  <c r="G56" i="1"/>
  <c r="H56" i="1"/>
  <c r="I56" i="1"/>
  <c r="I13" i="1" s="1"/>
  <c r="J56" i="1"/>
  <c r="K56" i="1"/>
  <c r="L56" i="1"/>
  <c r="M56" i="1"/>
  <c r="M13" i="1" s="1"/>
  <c r="N56" i="1"/>
  <c r="O56" i="1"/>
  <c r="P57" i="1"/>
  <c r="P56" i="1" s="1"/>
  <c r="P58" i="1"/>
  <c r="P59" i="1"/>
  <c r="P60" i="1"/>
  <c r="P61" i="1"/>
  <c r="P62" i="1"/>
  <c r="P63" i="1"/>
  <c r="P64" i="1"/>
  <c r="P65" i="1"/>
  <c r="E66" i="1"/>
  <c r="E90" i="1" s="1"/>
  <c r="I66" i="1"/>
  <c r="I90" i="1" s="1"/>
  <c r="M66" i="1"/>
  <c r="M90" i="1" s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8" i="1"/>
  <c r="P67" i="1" s="1"/>
  <c r="P69" i="1"/>
  <c r="P70" i="1"/>
  <c r="P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3" i="1"/>
  <c r="P72" i="1" s="1"/>
  <c r="P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6" i="1"/>
  <c r="P75" i="1" s="1"/>
  <c r="P77" i="1"/>
  <c r="P78" i="1"/>
  <c r="B81" i="1"/>
  <c r="C81" i="1"/>
  <c r="D81" i="1"/>
  <c r="E81" i="1"/>
  <c r="E80" i="1" s="1"/>
  <c r="E89" i="1" s="1"/>
  <c r="F81" i="1"/>
  <c r="G81" i="1"/>
  <c r="H81" i="1"/>
  <c r="I81" i="1"/>
  <c r="I80" i="1" s="1"/>
  <c r="I89" i="1" s="1"/>
  <c r="J81" i="1"/>
  <c r="K81" i="1"/>
  <c r="L81" i="1"/>
  <c r="M81" i="1"/>
  <c r="M80" i="1" s="1"/>
  <c r="N81" i="1"/>
  <c r="O81" i="1"/>
  <c r="P82" i="1"/>
  <c r="P81" i="1" s="1"/>
  <c r="P80" i="1" s="1"/>
  <c r="P89" i="1" s="1"/>
  <c r="P83" i="1"/>
  <c r="B84" i="1"/>
  <c r="B80" i="1" s="1"/>
  <c r="B89" i="1" s="1"/>
  <c r="C84" i="1"/>
  <c r="C80" i="1" s="1"/>
  <c r="C89" i="1" s="1"/>
  <c r="D84" i="1"/>
  <c r="D80" i="1" s="1"/>
  <c r="D89" i="1" s="1"/>
  <c r="E84" i="1"/>
  <c r="F84" i="1"/>
  <c r="F80" i="1" s="1"/>
  <c r="F89" i="1" s="1"/>
  <c r="G84" i="1"/>
  <c r="G80" i="1" s="1"/>
  <c r="G89" i="1" s="1"/>
  <c r="H84" i="1"/>
  <c r="H80" i="1" s="1"/>
  <c r="H89" i="1" s="1"/>
  <c r="I84" i="1"/>
  <c r="J84" i="1"/>
  <c r="J80" i="1" s="1"/>
  <c r="J89" i="1" s="1"/>
  <c r="K84" i="1"/>
  <c r="K80" i="1" s="1"/>
  <c r="K89" i="1" s="1"/>
  <c r="L84" i="1"/>
  <c r="L80" i="1" s="1"/>
  <c r="L89" i="1" s="1"/>
  <c r="M84" i="1"/>
  <c r="N84" i="1"/>
  <c r="N80" i="1" s="1"/>
  <c r="O89" i="1" s="1"/>
  <c r="O84" i="1"/>
  <c r="O80" i="1" s="1"/>
  <c r="P84" i="1"/>
  <c r="P85" i="1"/>
  <c r="P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8" i="1"/>
  <c r="P87" i="1" s="1"/>
  <c r="G13" i="1" l="1"/>
  <c r="G66" i="1"/>
  <c r="G90" i="1" s="1"/>
  <c r="M89" i="1"/>
  <c r="N89" i="1"/>
  <c r="P48" i="1"/>
  <c r="F40" i="1"/>
  <c r="P13" i="1"/>
  <c r="P66" i="1"/>
  <c r="P90" i="1" s="1"/>
  <c r="H66" i="1"/>
  <c r="H90" i="1" s="1"/>
  <c r="E40" i="1"/>
  <c r="O66" i="1"/>
  <c r="O90" i="1" s="1"/>
  <c r="P47" i="1"/>
  <c r="P45" i="1"/>
  <c r="P43" i="1"/>
  <c r="P41" i="1"/>
  <c r="P40" i="1" s="1"/>
  <c r="N66" i="1"/>
  <c r="N90" i="1" s="1"/>
  <c r="F66" i="1"/>
  <c r="F90" i="1" s="1"/>
  <c r="L66" i="1"/>
  <c r="L90" i="1" s="1"/>
  <c r="K66" i="1"/>
  <c r="K90" i="1" s="1"/>
  <c r="P46" i="1"/>
  <c r="P44" i="1"/>
  <c r="P42" i="1"/>
  <c r="J66" i="1"/>
  <c r="J90" i="1" s="1"/>
  <c r="B66" i="1"/>
  <c r="B90" i="1" s="1"/>
</calcChain>
</file>

<file path=xl/sharedStrings.xml><?xml version="1.0" encoding="utf-8"?>
<sst xmlns="http://schemas.openxmlformats.org/spreadsheetml/2006/main" count="107" uniqueCount="107">
  <si>
    <t>Encargada Divisiòn de Presupuesto</t>
  </si>
  <si>
    <t xml:space="preserve">VIRGINIA VERUSKA D`OLEO CABRERA </t>
  </si>
  <si>
    <t>REVISADO  POR:</t>
  </si>
  <si>
    <t>Fecha de imputación: hasta el 31 de diciembre 2024</t>
  </si>
  <si>
    <t>Fecha de registro: el 13 de enero de 2025</t>
  </si>
  <si>
    <t>Fuente: Sistema Integrado de Gestion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</si>
  <si>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</si>
  <si>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</si>
  <si>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</si>
  <si>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</si>
  <si>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</si>
  <si>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</si>
  <si>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</si>
  <si>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</si>
  <si>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</si>
  <si>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</si>
  <si>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</si>
  <si>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</si>
  <si>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</si>
  <si>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</si>
  <si>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</si>
  <si>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</si>
  <si>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</si>
  <si>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</si>
  <si>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</si>
  <si>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</si>
  <si>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</si>
  <si>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</si>
  <si>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</si>
  <si>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</si>
  <si>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Total general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</si>
  <si>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</si>
  <si>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</si>
  <si>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</si>
  <si>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</si>
  <si>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</si>
  <si>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</si>
  <si>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</si>
  <si>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</si>
  <si>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</si>
  <si>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</si>
  <si>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</si>
  <si>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</si>
  <si>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</si>
  <si>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</si>
  <si>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</si>
  <si>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</si>
  <si>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</si>
  <si>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</si>
  <si>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</si>
  <si>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</si>
  <si>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</si>
  <si>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</si>
  <si>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</si>
  <si>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</si>
  <si>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</si>
  <si>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</si>
  <si>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</si>
  <si>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</si>
  <si>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</si>
  <si>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</si>
  <si>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</si>
  <si>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</si>
  <si>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</si>
  <si>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</si>
  <si>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</si>
  <si>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</si>
  <si>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</si>
  <si>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</si>
  <si>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INSTAL.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</si>
  <si>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</si>
  <si>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</si>
  <si>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</si>
  <si>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</si>
  <si>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</si>
  <si>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</si>
  <si>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</si>
  <si>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</si>
  <si>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</si>
  <si>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</si>
  <si>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</si>
  <si>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</si>
  <si>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</si>
  <si>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</si>
  <si>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</si>
  <si>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</si>
  <si>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</si>
  <si>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</si>
  <si>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</si>
  <si>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</si>
  <si>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</si>
  <si>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</si>
  <si>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</si>
  <si>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</si>
  <si>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</si>
  <si>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</si>
  <si>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</si>
  <si>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</si>
  <si>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</si>
  <si>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</si>
  <si>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</si>
  <si>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</si>
  <si>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>Ejecución de Gastos en etapa devengado</t>
  </si>
  <si>
    <t>DICIEMBRE 2024</t>
  </si>
  <si>
    <t>CAPITULO: 0216, UNIDAD EJECUTORA: 0005</t>
  </si>
  <si>
    <t>DIRECCIÓN GENERAL DE BELLAS ARTES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</si>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</sst>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4" fontId="6" fillId="0" borderId="0" xfId="1" applyNumberFormat="1" applyFont="1"/>
    <xf numFmtId="0" fontId="6" fillId="0" borderId="0" xfId="0" applyFont="1" applyAlignment="1">
      <alignment horizontal="left"/>
    </xf>
    <xf numFmtId="0" fontId="6" fillId="2" borderId="0" xfId="0" applyFont="1" applyFill="1"/>
    <xf numFmtId="4" fontId="8" fillId="3" borderId="1" xfId="2" applyNumberFormat="1" applyFont="1" applyFill="1" applyBorder="1"/>
    <xf numFmtId="4" fontId="8" fillId="3" borderId="2" xfId="2" applyNumberFormat="1" applyFont="1" applyFill="1" applyBorder="1"/>
    <xf numFmtId="0" fontId="9" fillId="3" borderId="3" xfId="0" applyFont="1" applyFill="1" applyBorder="1" applyAlignment="1">
      <alignment horizontal="left" vertical="center" wrapText="1"/>
    </xf>
    <xf numFmtId="2" fontId="7" fillId="4" borderId="4" xfId="2" applyNumberFormat="1" applyFont="1" applyFill="1" applyBorder="1" applyAlignment="1"/>
    <xf numFmtId="2" fontId="7" fillId="4" borderId="5" xfId="2" applyNumberFormat="1" applyFont="1" applyFill="1" applyBorder="1" applyAlignment="1"/>
    <xf numFmtId="2" fontId="10" fillId="4" borderId="4" xfId="2" applyNumberFormat="1" applyFont="1" applyFill="1" applyBorder="1" applyAlignment="1"/>
    <xf numFmtId="4" fontId="6" fillId="0" borderId="2" xfId="2" applyNumberFormat="1" applyFont="1" applyBorder="1"/>
    <xf numFmtId="2" fontId="6" fillId="4" borderId="6" xfId="2" applyNumberFormat="1" applyFont="1" applyFill="1" applyBorder="1" applyAlignment="1"/>
    <xf numFmtId="0" fontId="11" fillId="0" borderId="1" xfId="0" applyFont="1" applyBorder="1" applyAlignment="1">
      <alignment horizontal="left" vertical="center" wrapText="1" indent="2"/>
    </xf>
    <xf numFmtId="2" fontId="7" fillId="4" borderId="7" xfId="2" applyNumberFormat="1" applyFont="1" applyFill="1" applyBorder="1" applyAlignment="1"/>
    <xf numFmtId="0" fontId="10" fillId="0" borderId="1" xfId="0" applyFont="1" applyBorder="1" applyAlignment="1">
      <alignment horizontal="left" vertical="center" wrapText="1"/>
    </xf>
    <xf numFmtId="2" fontId="6" fillId="4" borderId="8" xfId="2" applyNumberFormat="1" applyFont="1" applyFill="1" applyBorder="1" applyAlignment="1"/>
    <xf numFmtId="2" fontId="6" fillId="4" borderId="9" xfId="2" applyNumberFormat="1" applyFont="1" applyFill="1" applyBorder="1" applyAlignment="1"/>
    <xf numFmtId="2" fontId="7" fillId="4" borderId="10" xfId="2" applyNumberFormat="1" applyFont="1" applyFill="1" applyBorder="1" applyAlignment="1"/>
    <xf numFmtId="2" fontId="7" fillId="4" borderId="11" xfId="2" applyNumberFormat="1" applyFont="1" applyFill="1" applyBorder="1" applyAlignment="1"/>
    <xf numFmtId="2" fontId="8" fillId="3" borderId="0" xfId="2" applyNumberFormat="1" applyFont="1" applyFill="1" applyBorder="1" applyAlignment="1"/>
    <xf numFmtId="44" fontId="8" fillId="3" borderId="0" xfId="2" applyFont="1" applyFill="1" applyBorder="1" applyAlignment="1"/>
    <xf numFmtId="0" fontId="2" fillId="3" borderId="0" xfId="0" applyFont="1" applyFill="1" applyAlignment="1">
      <alignment vertical="center"/>
    </xf>
    <xf numFmtId="2" fontId="6" fillId="0" borderId="2" xfId="2" applyNumberFormat="1" applyFont="1" applyBorder="1" applyAlignment="1"/>
    <xf numFmtId="2" fontId="6" fillId="0" borderId="1" xfId="2" applyNumberFormat="1" applyFont="1" applyBorder="1" applyAlignment="1"/>
    <xf numFmtId="0" fontId="11" fillId="0" borderId="1" xfId="0" applyFont="1" applyBorder="1" applyAlignment="1">
      <alignment horizontal="left"/>
    </xf>
    <xf numFmtId="2" fontId="7" fillId="0" borderId="12" xfId="2" applyNumberFormat="1" applyFont="1" applyBorder="1" applyAlignment="1"/>
    <xf numFmtId="0" fontId="10" fillId="0" borderId="13" xfId="0" applyFont="1" applyBorder="1" applyAlignment="1">
      <alignment horizontal="left"/>
    </xf>
    <xf numFmtId="2" fontId="6" fillId="0" borderId="14" xfId="2" applyNumberFormat="1" applyFont="1" applyBorder="1" applyAlignment="1"/>
    <xf numFmtId="2" fontId="6" fillId="0" borderId="15" xfId="2" applyNumberFormat="1" applyFont="1" applyBorder="1" applyAlignment="1"/>
    <xf numFmtId="0" fontId="11" fillId="0" borderId="1" xfId="0" applyFont="1" applyBorder="1" applyAlignment="1">
      <alignment horizontal="left" wrapText="1"/>
    </xf>
    <xf numFmtId="4" fontId="8" fillId="3" borderId="15" xfId="2" applyNumberFormat="1" applyFont="1" applyFill="1" applyBorder="1"/>
    <xf numFmtId="0" fontId="8" fillId="3" borderId="1" xfId="0" applyFont="1" applyFill="1" applyBorder="1" applyAlignment="1">
      <alignment vertical="center"/>
    </xf>
    <xf numFmtId="4" fontId="6" fillId="0" borderId="1" xfId="2" applyNumberFormat="1" applyFont="1" applyBorder="1"/>
    <xf numFmtId="0" fontId="6" fillId="0" borderId="1" xfId="0" applyFont="1" applyBorder="1" applyAlignment="1">
      <alignment horizontal="left" wrapText="1" indent="2"/>
    </xf>
    <xf numFmtId="4" fontId="6" fillId="0" borderId="9" xfId="2" applyNumberFormat="1" applyFont="1" applyBorder="1"/>
    <xf numFmtId="4" fontId="6" fillId="0" borderId="16" xfId="2" applyNumberFormat="1" applyFont="1" applyBorder="1"/>
    <xf numFmtId="0" fontId="6" fillId="0" borderId="1" xfId="0" applyFont="1" applyBorder="1" applyAlignment="1">
      <alignment horizontal="left" indent="2"/>
    </xf>
    <xf numFmtId="4" fontId="6" fillId="0" borderId="2" xfId="0" applyNumberFormat="1" applyFont="1" applyBorder="1"/>
    <xf numFmtId="4" fontId="6" fillId="0" borderId="1" xfId="0" applyNumberFormat="1" applyFont="1" applyBorder="1"/>
    <xf numFmtId="4" fontId="7" fillId="0" borderId="17" xfId="2" applyNumberFormat="1" applyFont="1" applyBorder="1"/>
    <xf numFmtId="4" fontId="7" fillId="0" borderId="12" xfId="2" applyNumberFormat="1" applyFont="1" applyBorder="1"/>
    <xf numFmtId="4" fontId="7" fillId="0" borderId="18" xfId="2" applyNumberFormat="1" applyFont="1" applyBorder="1"/>
    <xf numFmtId="4" fontId="7" fillId="0" borderId="12" xfId="0" applyNumberFormat="1" applyFont="1" applyBorder="1"/>
    <xf numFmtId="4" fontId="7" fillId="0" borderId="5" xfId="2" applyNumberFormat="1" applyFont="1" applyBorder="1" applyAlignment="1"/>
    <xf numFmtId="0" fontId="7" fillId="0" borderId="13" xfId="0" applyFont="1" applyBorder="1" applyAlignment="1">
      <alignment horizontal="left" indent="1"/>
    </xf>
    <xf numFmtId="4" fontId="6" fillId="0" borderId="14" xfId="2" applyNumberFormat="1" applyFont="1" applyBorder="1"/>
    <xf numFmtId="4" fontId="6" fillId="0" borderId="15" xfId="2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" fontId="7" fillId="0" borderId="4" xfId="2" applyNumberFormat="1" applyFont="1" applyBorder="1"/>
    <xf numFmtId="0" fontId="7" fillId="0" borderId="13" xfId="0" applyFont="1" applyBorder="1" applyAlignment="1">
      <alignment horizontal="left"/>
    </xf>
    <xf numFmtId="4" fontId="7" fillId="0" borderId="19" xfId="2" applyNumberFormat="1" applyFont="1" applyBorder="1"/>
    <xf numFmtId="4" fontId="7" fillId="0" borderId="20" xfId="2" applyNumberFormat="1" applyFont="1" applyBorder="1"/>
    <xf numFmtId="0" fontId="7" fillId="0" borderId="21" xfId="0" applyFont="1" applyBorder="1" applyAlignment="1">
      <alignment horizontal="left"/>
    </xf>
    <xf numFmtId="4" fontId="6" fillId="0" borderId="14" xfId="0" applyNumberFormat="1" applyFont="1" applyBorder="1"/>
    <xf numFmtId="4" fontId="6" fillId="0" borderId="15" xfId="0" applyNumberFormat="1" applyFont="1" applyBorder="1"/>
    <xf numFmtId="4" fontId="6" fillId="0" borderId="13" xfId="2" applyNumberFormat="1" applyFont="1" applyBorder="1"/>
    <xf numFmtId="4" fontId="7" fillId="0" borderId="19" xfId="2" applyNumberFormat="1" applyFont="1" applyBorder="1" applyAlignment="1"/>
    <xf numFmtId="4" fontId="7" fillId="0" borderId="20" xfId="2" applyNumberFormat="1" applyFont="1" applyBorder="1" applyAlignment="1"/>
    <xf numFmtId="4" fontId="7" fillId="0" borderId="22" xfId="2" applyNumberFormat="1" applyFont="1" applyBorder="1" applyAlignment="1"/>
    <xf numFmtId="4" fontId="7" fillId="0" borderId="20" xfId="0" applyNumberFormat="1" applyFont="1" applyBorder="1"/>
    <xf numFmtId="4" fontId="7" fillId="0" borderId="4" xfId="2" applyNumberFormat="1" applyFont="1" applyBorder="1" applyAlignment="1"/>
    <xf numFmtId="4" fontId="6" fillId="2" borderId="1" xfId="2" applyNumberFormat="1" applyFont="1" applyFill="1" applyBorder="1"/>
    <xf numFmtId="0" fontId="6" fillId="2" borderId="1" xfId="0" applyFont="1" applyFill="1" applyBorder="1" applyAlignment="1">
      <alignment horizontal="left" indent="2"/>
    </xf>
    <xf numFmtId="4" fontId="6" fillId="2" borderId="2" xfId="2" applyNumberFormat="1" applyFont="1" applyFill="1" applyBorder="1"/>
    <xf numFmtId="4" fontId="7" fillId="0" borderId="23" xfId="2" applyNumberFormat="1" applyFont="1" applyBorder="1"/>
    <xf numFmtId="4" fontId="7" fillId="0" borderId="24" xfId="2" applyNumberFormat="1" applyFont="1" applyBorder="1"/>
    <xf numFmtId="4" fontId="7" fillId="0" borderId="25" xfId="2" applyNumberFormat="1" applyFont="1" applyBorder="1"/>
    <xf numFmtId="4" fontId="7" fillId="0" borderId="26" xfId="2" applyNumberFormat="1" applyFont="1" applyBorder="1"/>
    <xf numFmtId="4" fontId="7" fillId="0" borderId="25" xfId="0" applyNumberFormat="1" applyFont="1" applyBorder="1"/>
    <xf numFmtId="4" fontId="7" fillId="0" borderId="27" xfId="2" applyNumberFormat="1" applyFont="1" applyBorder="1" applyAlignment="1"/>
    <xf numFmtId="4" fontId="7" fillId="0" borderId="22" xfId="2" applyNumberFormat="1" applyFont="1" applyBorder="1"/>
    <xf numFmtId="4" fontId="8" fillId="5" borderId="15" xfId="1" applyNumberFormat="1" applyFont="1" applyFill="1" applyBorder="1" applyAlignment="1">
      <alignment horizontal="center"/>
    </xf>
    <xf numFmtId="4" fontId="8" fillId="3" borderId="15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4" fontId="8" fillId="5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 readingOrder="1"/>
    </xf>
    <xf numFmtId="49" fontId="12" fillId="0" borderId="0" xfId="0" applyNumberFormat="1" applyFont="1" applyAlignment="1">
      <alignment horizontal="center" wrapText="1" readingOrder="1"/>
    </xf>
    <xf numFmtId="49" fontId="12" fillId="0" borderId="28" xfId="0" applyNumberFormat="1" applyFont="1" applyBorder="1" applyAlignment="1">
      <alignment horizontal="center" wrapText="1" readingOrder="1"/>
    </xf>
    <xf numFmtId="0" fontId="6" fillId="0" borderId="0" xfId="0" applyFont="1" applyAlignment="1">
      <alignment horizontal="center"/>
    </xf>
    <xf numFmtId="0" fontId="6" fillId="0" borderId="28" xfId="0" applyFont="1" applyBorder="1" applyAlignment="1">
      <alignment horizontal="center"/>
    </xf>
    <xf numFmtId="0" fontId="13" fillId="0" borderId="0" xfId="0" applyFont="1" applyAlignment="1">
      <alignment horizontal="center" wrapText="1" readingOrder="1"/>
    </xf>
    <xf numFmtId="0" fontId="13" fillId="0" borderId="28" xfId="0" applyFont="1" applyBorder="1" applyAlignment="1">
      <alignment horizontal="center" wrapText="1" readingOrder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340176</xdr:colOff>
      <xdr:row>0</xdr:row>
      <xdr:rowOff>9525</xdr:rowOff>
    </xdr:from>
    <xdr:ext cx="2337320" cy="605117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4AD8476D-06EB-44D1-AFA1-DA524CE544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8176" y="9525"/>
          <a:ext cx="2337320" cy="6051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920404</xdr:colOff>
      <xdr:row>102</xdr:row>
      <xdr:rowOff>92116</xdr:rowOff>
    </xdr:from>
    <xdr:ext cx="992617" cy="876772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06B977CC-6622-4826-86A2-997D3EC5B3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479" y="19523116"/>
          <a:ext cx="992617" cy="8767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23C7-BA5E-4B9D-A367-5D75B9ED9A64}">
  <dimension ref="A1:Q107"/>
  <sheetViews>
    <sheetView tabSelected="1" workbookViewId="0">
      <selection activeCell="L102" sqref="L102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8" width="14.140625" bestFit="1" customWidth="1"/>
    <col min="9" max="14" width="14.140625" customWidth="1"/>
    <col min="15" max="16" width="15.28515625" bestFit="1" customWidth="1"/>
    <col min="17" max="17" width="14.42578125" bestFit="1" customWidth="1"/>
  </cols>
  <sheetData>
    <row r="1" spans="1:17" x14ac:dyDescent="0.25">
      <c r="B1" s="1"/>
      <c r="C1" s="1"/>
      <c r="D1" s="94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"/>
    </row>
    <row r="2" spans="1:17" x14ac:dyDescent="0.25">
      <c r="B2" s="1"/>
      <c r="C2" s="1"/>
      <c r="D2" s="94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"/>
    </row>
    <row r="3" spans="1:17" x14ac:dyDescent="0.25">
      <c r="B3" s="1"/>
      <c r="C3" s="1"/>
      <c r="D3" s="94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"/>
    </row>
    <row r="4" spans="1:17" ht="15.75" x14ac:dyDescent="0.25">
      <c r="A4" s="92" t="s">
        <v>106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7" ht="15.75" x14ac:dyDescent="0.25">
      <c r="A5" s="92" t="s">
        <v>105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 ht="15.75" x14ac:dyDescent="0.25">
      <c r="A6" s="90" t="s">
        <v>104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7" ht="15.75" x14ac:dyDescent="0.25">
      <c r="A7" s="88" t="s">
        <v>103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7" ht="15.75" x14ac:dyDescent="0.25">
      <c r="A8" s="86" t="s">
        <v>102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</row>
    <row r="9" spans="1:17" ht="15.75" x14ac:dyDescent="0.25">
      <c r="A9" s="86" t="s">
        <v>101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0" spans="1:17" ht="3" customHeight="1" x14ac:dyDescent="0.25">
      <c r="A10" s="6"/>
      <c r="B10" s="7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7" ht="15.75" x14ac:dyDescent="0.25">
      <c r="A11" s="83" t="s">
        <v>100</v>
      </c>
      <c r="B11" s="85" t="s">
        <v>99</v>
      </c>
      <c r="C11" s="85" t="s">
        <v>98</v>
      </c>
      <c r="D11" s="84" t="s">
        <v>97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</row>
    <row r="12" spans="1:17" ht="16.5" thickBot="1" x14ac:dyDescent="0.3">
      <c r="A12" s="83"/>
      <c r="B12" s="82"/>
      <c r="C12" s="82"/>
      <c r="D12" s="81" t="s">
        <v>96</v>
      </c>
      <c r="E12" s="81" t="s">
        <v>95</v>
      </c>
      <c r="F12" s="81" t="s">
        <v>94</v>
      </c>
      <c r="G12" s="81" t="s">
        <v>93</v>
      </c>
      <c r="H12" s="81" t="s">
        <v>92</v>
      </c>
      <c r="I12" s="81" t="s">
        <v>91</v>
      </c>
      <c r="J12" s="81" t="s">
        <v>90</v>
      </c>
      <c r="K12" s="81" t="s">
        <v>89</v>
      </c>
      <c r="L12" s="81" t="s">
        <v>88</v>
      </c>
      <c r="M12" s="81" t="s">
        <v>87</v>
      </c>
      <c r="N12" s="81" t="s">
        <v>86</v>
      </c>
      <c r="O12" s="81" t="s">
        <v>85</v>
      </c>
      <c r="P12" s="81" t="s">
        <v>84</v>
      </c>
    </row>
    <row r="13" spans="1:17" ht="16.5" thickBot="1" x14ac:dyDescent="0.3">
      <c r="A13" s="59" t="s">
        <v>83</v>
      </c>
      <c r="B13" s="70">
        <f>B14+B20+B30+B56</f>
        <v>696521299</v>
      </c>
      <c r="C13" s="69">
        <f>C14+C20+C30+C56</f>
        <v>766332504</v>
      </c>
      <c r="D13" s="61">
        <f>D14+D20+D30+D56</f>
        <v>44862620.939999998</v>
      </c>
      <c r="E13" s="61">
        <f>E14+E20+E30+E56</f>
        <v>45603368.069999993</v>
      </c>
      <c r="F13" s="80">
        <f>F14+F20+F30+F56</f>
        <v>47846368.330000006</v>
      </c>
      <c r="G13" s="61">
        <f>G14+G20+G30+G56</f>
        <v>49296720.529999994</v>
      </c>
      <c r="H13" s="61">
        <f>H14+H20+H30+H56</f>
        <v>50599283.899999999</v>
      </c>
      <c r="I13" s="61">
        <f>I14+I20+I30+I56</f>
        <v>81906443.040000021</v>
      </c>
      <c r="J13" s="61">
        <f>J14+J20+J30+J56</f>
        <v>50421396.680000007</v>
      </c>
      <c r="K13" s="61">
        <f>K14+K20+K30+K56</f>
        <v>56022294.159999989</v>
      </c>
      <c r="L13" s="61">
        <f>L14+L20+L30+L56</f>
        <v>51547460.43</v>
      </c>
      <c r="M13" s="61">
        <f>M14+M20+M30+M56</f>
        <v>54549665.289999999</v>
      </c>
      <c r="N13" s="61">
        <f>N14+N20+N30+N56</f>
        <v>91602689.030000016</v>
      </c>
      <c r="O13" s="61">
        <f>O14+O20+O30+O56</f>
        <v>126451453.78999999</v>
      </c>
      <c r="P13" s="60">
        <f>P14+P20+P30+P56</f>
        <v>750709764.18999994</v>
      </c>
      <c r="Q13" s="1"/>
    </row>
    <row r="14" spans="1:17" ht="16.5" thickBot="1" x14ac:dyDescent="0.3">
      <c r="A14" s="53" t="s">
        <v>82</v>
      </c>
      <c r="B14" s="79">
        <f>B15+B16+B17+B19</f>
        <v>598000001</v>
      </c>
      <c r="C14" s="78">
        <f>SUM(C15:C19)</f>
        <v>649183643</v>
      </c>
      <c r="D14" s="76">
        <f>SUM(D15:D19)</f>
        <v>42638468.280000001</v>
      </c>
      <c r="E14" s="76">
        <f>SUM(E15:E19)</f>
        <v>42410112.909999996</v>
      </c>
      <c r="F14" s="77">
        <f>SUM(F15:F19)</f>
        <v>43423291.510000005</v>
      </c>
      <c r="G14" s="76">
        <f>SUM(G15:G19)</f>
        <v>42547156.299999997</v>
      </c>
      <c r="H14" s="76">
        <f>SUM(H15:H19)</f>
        <v>42420739.170000002</v>
      </c>
      <c r="I14" s="76">
        <f>SUM(I15:I19)</f>
        <v>73386691.050000012</v>
      </c>
      <c r="J14" s="76">
        <f>SUM(J15:J19)</f>
        <v>42892833.100000001</v>
      </c>
      <c r="K14" s="76">
        <f>SUM(K15:K19)</f>
        <v>48874748.699999996</v>
      </c>
      <c r="L14" s="76">
        <f>SUM(L15:L19)</f>
        <v>42844189.640000001</v>
      </c>
      <c r="M14" s="76">
        <f>SUM(M15:M19)</f>
        <v>42901466.769999996</v>
      </c>
      <c r="N14" s="76">
        <f>SUM(N15:N19)</f>
        <v>79579046.980000004</v>
      </c>
      <c r="O14" s="76">
        <f>SUM(O15:O19)</f>
        <v>103282103.44</v>
      </c>
      <c r="P14" s="75">
        <f>SUM(P15:P19)</f>
        <v>647200847.8499999</v>
      </c>
    </row>
    <row r="15" spans="1:17" ht="15.75" x14ac:dyDescent="0.25">
      <c r="A15" s="45" t="s">
        <v>81</v>
      </c>
      <c r="B15" s="19">
        <v>461312208</v>
      </c>
      <c r="C15" s="19">
        <v>480999416</v>
      </c>
      <c r="D15" s="19">
        <v>36671557.75</v>
      </c>
      <c r="E15" s="19">
        <v>36456685.729999997</v>
      </c>
      <c r="F15" s="7">
        <v>37404972.289999999</v>
      </c>
      <c r="G15" s="46">
        <f>28162005.75+70000+50000+6410500+1410450+423500+51735</f>
        <v>36578190.75</v>
      </c>
      <c r="H15" s="46">
        <v>36423824.079999998</v>
      </c>
      <c r="I15" s="46">
        <v>36754554.890000001</v>
      </c>
      <c r="J15" s="46">
        <v>36817240.75</v>
      </c>
      <c r="K15" s="46">
        <v>36959740.75</v>
      </c>
      <c r="L15" s="46">
        <v>36836740.75</v>
      </c>
      <c r="M15" s="46">
        <v>36883107.420000002</v>
      </c>
      <c r="N15" s="46">
        <v>38382205.579999998</v>
      </c>
      <c r="O15" s="46">
        <v>74795825.579999998</v>
      </c>
      <c r="P15" s="19">
        <f>SUM(D15:O15)</f>
        <v>480964646.31999993</v>
      </c>
    </row>
    <row r="16" spans="1:17" ht="15.75" x14ac:dyDescent="0.25">
      <c r="A16" s="45" t="s">
        <v>80</v>
      </c>
      <c r="B16" s="41">
        <v>72135688</v>
      </c>
      <c r="C16" s="19">
        <v>98575167</v>
      </c>
      <c r="D16" s="41">
        <v>382000</v>
      </c>
      <c r="E16" s="41">
        <v>393943.37</v>
      </c>
      <c r="F16" s="47">
        <v>438491.45</v>
      </c>
      <c r="G16" s="47">
        <v>394000</v>
      </c>
      <c r="H16" s="47">
        <v>394000</v>
      </c>
      <c r="I16" s="46">
        <v>31025666.510000002</v>
      </c>
      <c r="J16" s="46">
        <v>464821.53</v>
      </c>
      <c r="K16" s="46">
        <v>6273537.1600000001</v>
      </c>
      <c r="L16" s="46">
        <v>394000</v>
      </c>
      <c r="M16" s="46">
        <v>394000</v>
      </c>
      <c r="N16" s="46">
        <v>35508640.450000003</v>
      </c>
      <c r="O16" s="46">
        <v>22512064.190000001</v>
      </c>
      <c r="P16" s="19">
        <f>SUM(D16:O16)</f>
        <v>98575164.659999996</v>
      </c>
    </row>
    <row r="17" spans="1:16" ht="15.75" x14ac:dyDescent="0.25">
      <c r="A17" s="45" t="s">
        <v>79</v>
      </c>
      <c r="B17" s="41">
        <v>330000</v>
      </c>
      <c r="C17" s="19">
        <v>76703</v>
      </c>
      <c r="D17" s="41">
        <v>0</v>
      </c>
      <c r="E17" s="41">
        <v>18816</v>
      </c>
      <c r="F17" s="41">
        <v>0</v>
      </c>
      <c r="G17" s="41">
        <v>0</v>
      </c>
      <c r="H17" s="41">
        <v>9096.9599999999991</v>
      </c>
      <c r="I17" s="19">
        <v>17984</v>
      </c>
      <c r="J17" s="19">
        <v>0</v>
      </c>
      <c r="K17" s="19">
        <v>9215.2099999999991</v>
      </c>
      <c r="L17" s="19">
        <v>0</v>
      </c>
      <c r="M17" s="19">
        <v>6668.8</v>
      </c>
      <c r="N17" s="19">
        <v>3861.94</v>
      </c>
      <c r="O17" s="19">
        <v>11059.2</v>
      </c>
      <c r="P17" s="19">
        <f>SUM(D17:O17)</f>
        <v>76702.11</v>
      </c>
    </row>
    <row r="18" spans="1:16" ht="15.75" x14ac:dyDescent="0.25">
      <c r="A18" s="45" t="s">
        <v>78</v>
      </c>
      <c r="B18" s="41">
        <v>0</v>
      </c>
      <c r="C18" s="19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f>SUM(D18:O18)</f>
        <v>0</v>
      </c>
    </row>
    <row r="19" spans="1:16" ht="16.5" thickBot="1" x14ac:dyDescent="0.3">
      <c r="A19" s="45" t="s">
        <v>77</v>
      </c>
      <c r="B19" s="55">
        <v>64222105</v>
      </c>
      <c r="C19" s="19">
        <v>69532357</v>
      </c>
      <c r="D19" s="55">
        <v>5584910.5300000003</v>
      </c>
      <c r="E19" s="55">
        <v>5540667.8099999996</v>
      </c>
      <c r="F19" s="64">
        <v>5579827.7699999996</v>
      </c>
      <c r="G19" s="64">
        <f>2591516.99+2597051.55+386397.01</f>
        <v>5574965.5499999998</v>
      </c>
      <c r="H19" s="64">
        <v>5593818.1299999999</v>
      </c>
      <c r="I19" s="63">
        <v>5588485.6500000004</v>
      </c>
      <c r="J19" s="63">
        <v>5610770.8200000003</v>
      </c>
      <c r="K19" s="63">
        <v>5632255.5800000001</v>
      </c>
      <c r="L19" s="63">
        <v>5613448.8899999997</v>
      </c>
      <c r="M19" s="63">
        <v>5617690.5499999998</v>
      </c>
      <c r="N19" s="63">
        <v>5684339.0099999998</v>
      </c>
      <c r="O19" s="63">
        <v>5963154.4699999997</v>
      </c>
      <c r="P19" s="19">
        <f>SUM(D19:O19)</f>
        <v>67584334.75999999</v>
      </c>
    </row>
    <row r="20" spans="1:16" ht="16.5" thickBot="1" x14ac:dyDescent="0.3">
      <c r="A20" s="53" t="s">
        <v>76</v>
      </c>
      <c r="B20" s="70">
        <f>B21+B22+B23+B24+B25+B26+B27+B28+B29</f>
        <v>74283911</v>
      </c>
      <c r="C20" s="69">
        <f>SUM(C21:C29)</f>
        <v>74448595.610000014</v>
      </c>
      <c r="D20" s="61">
        <f>SUM(D21:D29)</f>
        <v>2224152.66</v>
      </c>
      <c r="E20" s="61">
        <f>SUM(E21:E29)</f>
        <v>3184641.1599999997</v>
      </c>
      <c r="F20" s="74">
        <f>SUM(F21:F29)</f>
        <v>3854378.26</v>
      </c>
      <c r="G20" s="61">
        <f>SUM(G21:G29)</f>
        <v>4191691.2199999997</v>
      </c>
      <c r="H20" s="61">
        <f>SUM(H21:H29)</f>
        <v>7259937.6900000004</v>
      </c>
      <c r="I20" s="61">
        <f>SUM(I21:I29)</f>
        <v>3255547.6799999997</v>
      </c>
      <c r="J20" s="61">
        <f>SUM(J21:J29)</f>
        <v>5541467.3000000007</v>
      </c>
      <c r="K20" s="61">
        <f>SUM(K21:K29)</f>
        <v>6308950.9299999997</v>
      </c>
      <c r="L20" s="61">
        <f>SUM(L21:L29)</f>
        <v>7507142.5700000003</v>
      </c>
      <c r="M20" s="61">
        <f>SUM(M21:M29)</f>
        <v>5621195.9100000011</v>
      </c>
      <c r="N20" s="61">
        <f>SUM(N21:N29)</f>
        <v>10145349.639999999</v>
      </c>
      <c r="O20" s="61">
        <f>SUM(O21:O29)</f>
        <v>12106579.600000001</v>
      </c>
      <c r="P20" s="60">
        <f>SUM(P21:P29)</f>
        <v>71201034.620000005</v>
      </c>
    </row>
    <row r="21" spans="1:16" ht="15.75" x14ac:dyDescent="0.25">
      <c r="A21" s="72" t="s">
        <v>75</v>
      </c>
      <c r="B21" s="19">
        <v>38715000</v>
      </c>
      <c r="C21" s="19">
        <v>35872629</v>
      </c>
      <c r="D21" s="73">
        <v>1921905.87</v>
      </c>
      <c r="E21" s="73">
        <v>2550533.5299999998</v>
      </c>
      <c r="F21" s="47">
        <v>2265510.44</v>
      </c>
      <c r="G21" s="46">
        <v>2791102.04</v>
      </c>
      <c r="H21" s="46">
        <v>4753319.87</v>
      </c>
      <c r="I21" s="46">
        <v>1182276.51</v>
      </c>
      <c r="J21" s="46">
        <v>3319603.82</v>
      </c>
      <c r="K21" s="46">
        <v>3678637.67</v>
      </c>
      <c r="L21" s="46">
        <v>2879572.37</v>
      </c>
      <c r="M21" s="46">
        <v>3365554.18</v>
      </c>
      <c r="N21" s="46">
        <v>3515990.71</v>
      </c>
      <c r="O21" s="46">
        <v>3253586.16</v>
      </c>
      <c r="P21" s="19">
        <f>SUM(D21:O21)</f>
        <v>35477593.170000002</v>
      </c>
    </row>
    <row r="22" spans="1:16" ht="15.75" x14ac:dyDescent="0.25">
      <c r="A22" s="72" t="s">
        <v>74</v>
      </c>
      <c r="B22" s="41">
        <v>1676300</v>
      </c>
      <c r="C22" s="19">
        <v>2045763.1</v>
      </c>
      <c r="D22" s="71">
        <v>0</v>
      </c>
      <c r="E22" s="71">
        <v>0</v>
      </c>
      <c r="F22" s="7">
        <v>128148</v>
      </c>
      <c r="G22" s="47">
        <v>44132</v>
      </c>
      <c r="H22" s="47">
        <v>147234.5</v>
      </c>
      <c r="I22" s="46">
        <v>102306</v>
      </c>
      <c r="J22" s="46">
        <v>0</v>
      </c>
      <c r="K22" s="46">
        <v>187909.1</v>
      </c>
      <c r="L22" s="46">
        <v>49962.2</v>
      </c>
      <c r="M22" s="46">
        <v>16000.8</v>
      </c>
      <c r="N22" s="46">
        <v>584590.35</v>
      </c>
      <c r="O22" s="46">
        <v>733228.4</v>
      </c>
      <c r="P22" s="19">
        <f>SUM(D22:O22)</f>
        <v>1993511.35</v>
      </c>
    </row>
    <row r="23" spans="1:16" ht="15.75" x14ac:dyDescent="0.25">
      <c r="A23" s="72" t="s">
        <v>73</v>
      </c>
      <c r="B23" s="41">
        <v>3405031</v>
      </c>
      <c r="C23" s="19">
        <v>2550000</v>
      </c>
      <c r="D23" s="71">
        <v>0</v>
      </c>
      <c r="E23" s="71">
        <v>0</v>
      </c>
      <c r="F23" s="65">
        <v>0</v>
      </c>
      <c r="G23" s="41">
        <v>0</v>
      </c>
      <c r="H23" s="41">
        <v>472000</v>
      </c>
      <c r="I23" s="19">
        <v>0</v>
      </c>
      <c r="J23" s="19">
        <v>0</v>
      </c>
      <c r="K23" s="19">
        <v>124300</v>
      </c>
      <c r="L23" s="19">
        <v>1755831</v>
      </c>
      <c r="M23" s="19">
        <v>99500</v>
      </c>
      <c r="N23" s="19">
        <v>134962.49</v>
      </c>
      <c r="O23" s="19">
        <v>67100</v>
      </c>
      <c r="P23" s="19">
        <f>SUM(D23:O23)</f>
        <v>2653693.4900000002</v>
      </c>
    </row>
    <row r="24" spans="1:16" ht="15.75" x14ac:dyDescent="0.25">
      <c r="A24" s="72" t="s">
        <v>72</v>
      </c>
      <c r="B24" s="41">
        <v>260980</v>
      </c>
      <c r="C24" s="19">
        <v>924589.34</v>
      </c>
      <c r="D24" s="71">
        <v>0</v>
      </c>
      <c r="E24" s="71">
        <v>0</v>
      </c>
      <c r="F24" s="65">
        <v>0</v>
      </c>
      <c r="G24" s="41">
        <v>0</v>
      </c>
      <c r="H24" s="41">
        <v>293375.78999999998</v>
      </c>
      <c r="I24" s="19">
        <v>0</v>
      </c>
      <c r="J24" s="19">
        <v>100000</v>
      </c>
      <c r="K24" s="19">
        <v>34500</v>
      </c>
      <c r="L24" s="19">
        <v>48000</v>
      </c>
      <c r="M24" s="19">
        <v>151000</v>
      </c>
      <c r="N24" s="19">
        <v>172541.84</v>
      </c>
      <c r="O24" s="19">
        <v>62840</v>
      </c>
      <c r="P24" s="19">
        <f>SUM(D24:O24)</f>
        <v>862257.63</v>
      </c>
    </row>
    <row r="25" spans="1:16" ht="15.75" x14ac:dyDescent="0.25">
      <c r="A25" s="72" t="s">
        <v>71</v>
      </c>
      <c r="B25" s="41">
        <v>3043000</v>
      </c>
      <c r="C25" s="19">
        <v>2984178</v>
      </c>
      <c r="D25" s="71">
        <v>0</v>
      </c>
      <c r="E25" s="71">
        <v>0</v>
      </c>
      <c r="F25" s="65">
        <v>0</v>
      </c>
      <c r="G25" s="41">
        <v>98765.58</v>
      </c>
      <c r="H25" s="41">
        <v>0</v>
      </c>
      <c r="I25" s="19">
        <v>236000</v>
      </c>
      <c r="J25" s="19">
        <v>236000</v>
      </c>
      <c r="K25" s="19">
        <v>236000</v>
      </c>
      <c r="L25" s="19">
        <v>289370</v>
      </c>
      <c r="M25" s="19">
        <v>236000</v>
      </c>
      <c r="N25" s="19">
        <v>236000</v>
      </c>
      <c r="O25" s="19">
        <v>236000</v>
      </c>
      <c r="P25" s="19">
        <f>SUM(D25:O25)</f>
        <v>1804135.58</v>
      </c>
    </row>
    <row r="26" spans="1:16" ht="15.75" x14ac:dyDescent="0.25">
      <c r="A26" s="45" t="s">
        <v>70</v>
      </c>
      <c r="B26" s="41">
        <v>5450000</v>
      </c>
      <c r="C26" s="19">
        <v>4008542</v>
      </c>
      <c r="D26" s="41">
        <v>302246.78999999998</v>
      </c>
      <c r="E26" s="41">
        <v>302246.78999999998</v>
      </c>
      <c r="F26" s="47">
        <v>300425.82</v>
      </c>
      <c r="G26" s="47">
        <v>301403.3</v>
      </c>
      <c r="H26" s="47">
        <v>0</v>
      </c>
      <c r="I26" s="46">
        <v>333457.65999999997</v>
      </c>
      <c r="J26" s="46">
        <v>363268.14</v>
      </c>
      <c r="K26" s="46">
        <v>299826.8</v>
      </c>
      <c r="L26" s="46">
        <v>302383.58</v>
      </c>
      <c r="M26" s="46">
        <v>301245.96999999997</v>
      </c>
      <c r="N26" s="46">
        <v>590081.6</v>
      </c>
      <c r="O26" s="46">
        <v>317721.03999999998</v>
      </c>
      <c r="P26" s="19">
        <f>SUM(D26:O26)</f>
        <v>3714307.4899999998</v>
      </c>
    </row>
    <row r="27" spans="1:16" ht="31.5" x14ac:dyDescent="0.25">
      <c r="A27" s="42" t="s">
        <v>69</v>
      </c>
      <c r="B27" s="41">
        <v>3000000</v>
      </c>
      <c r="C27" s="19">
        <v>6661380.0199999996</v>
      </c>
      <c r="D27" s="41">
        <v>0</v>
      </c>
      <c r="E27" s="41">
        <v>0</v>
      </c>
      <c r="F27" s="47">
        <v>86494</v>
      </c>
      <c r="G27" s="47">
        <f>234466+33621.13</f>
        <v>268087.13</v>
      </c>
      <c r="H27" s="47">
        <v>0</v>
      </c>
      <c r="I27" s="46">
        <v>165200</v>
      </c>
      <c r="J27" s="46">
        <v>1166052.6200000001</v>
      </c>
      <c r="K27" s="46">
        <v>463065.04</v>
      </c>
      <c r="L27" s="46">
        <v>143783</v>
      </c>
      <c r="M27" s="46">
        <v>495426.7</v>
      </c>
      <c r="N27" s="46">
        <v>1925471</v>
      </c>
      <c r="O27" s="46">
        <v>1843057.76</v>
      </c>
      <c r="P27" s="19">
        <f>SUM(D27:O27)</f>
        <v>6556637.25</v>
      </c>
    </row>
    <row r="28" spans="1:16" ht="15.75" x14ac:dyDescent="0.25">
      <c r="A28" s="45" t="s">
        <v>68</v>
      </c>
      <c r="B28" s="41">
        <v>9900000</v>
      </c>
      <c r="C28" s="19">
        <v>10221806.15</v>
      </c>
      <c r="D28" s="41">
        <v>0</v>
      </c>
      <c r="E28" s="41">
        <v>21756.84</v>
      </c>
      <c r="F28" s="47">
        <v>1073800</v>
      </c>
      <c r="G28" s="47">
        <v>0</v>
      </c>
      <c r="H28" s="47">
        <v>1143131.2</v>
      </c>
      <c r="I28" s="46">
        <v>445372.8</v>
      </c>
      <c r="J28" s="46">
        <v>138438.39999999999</v>
      </c>
      <c r="K28" s="46">
        <v>719371.56</v>
      </c>
      <c r="L28" s="46">
        <v>1724390.38</v>
      </c>
      <c r="M28" s="46">
        <v>149377.4</v>
      </c>
      <c r="N28" s="46">
        <v>2740779.47</v>
      </c>
      <c r="O28" s="46">
        <v>872084.08</v>
      </c>
      <c r="P28" s="19">
        <f>SUM(D28:O28)</f>
        <v>9028502.1300000008</v>
      </c>
    </row>
    <row r="29" spans="1:16" ht="16.5" thickBot="1" x14ac:dyDescent="0.3">
      <c r="A29" s="45" t="s">
        <v>67</v>
      </c>
      <c r="B29" s="55">
        <v>8833600</v>
      </c>
      <c r="C29" s="19">
        <v>9179708</v>
      </c>
      <c r="D29" s="55">
        <v>0</v>
      </c>
      <c r="E29" s="55">
        <v>310104</v>
      </c>
      <c r="F29" s="55">
        <v>0</v>
      </c>
      <c r="G29" s="55">
        <f>83583.33+604617.84</f>
        <v>688201.16999999993</v>
      </c>
      <c r="H29" s="55">
        <v>450876.33</v>
      </c>
      <c r="I29" s="54">
        <v>790934.71</v>
      </c>
      <c r="J29" s="54">
        <v>218104.32000000001</v>
      </c>
      <c r="K29" s="54">
        <v>565340.76</v>
      </c>
      <c r="L29" s="54">
        <v>313850.03999999998</v>
      </c>
      <c r="M29" s="54">
        <v>807090.86</v>
      </c>
      <c r="N29" s="54">
        <v>244932.18</v>
      </c>
      <c r="O29" s="54">
        <v>4720962.16</v>
      </c>
      <c r="P29" s="19">
        <f>SUM(D29:O29)</f>
        <v>9110396.5300000012</v>
      </c>
    </row>
    <row r="30" spans="1:16" ht="16.5" thickBot="1" x14ac:dyDescent="0.3">
      <c r="A30" s="53" t="s">
        <v>66</v>
      </c>
      <c r="B30" s="70">
        <f>B31+B32+B33+B34+B35+B36+B37+B39</f>
        <v>20733749</v>
      </c>
      <c r="C30" s="69">
        <f>+C31+C32+C33+C34+C35+C36+C37+C38+C39</f>
        <v>23832006.949999999</v>
      </c>
      <c r="D30" s="67">
        <f>D31+D32+D33+D34+D35+D36+D37+D39</f>
        <v>0</v>
      </c>
      <c r="E30" s="67">
        <f>E31+E32+E33+E34+E35+E36+E37+E39</f>
        <v>8614</v>
      </c>
      <c r="F30" s="68">
        <f>SUM(F31:F39)</f>
        <v>393072.51999999996</v>
      </c>
      <c r="G30" s="67">
        <f>SUM(G31:G39)</f>
        <v>2537885.8600000003</v>
      </c>
      <c r="H30" s="67">
        <f>SUM(H31:H39)</f>
        <v>115224.42000000001</v>
      </c>
      <c r="I30" s="67">
        <f>SUM(I31:I39)</f>
        <v>3278851.94</v>
      </c>
      <c r="J30" s="67">
        <f>SUM(J31:J39)</f>
        <v>291114.96999999997</v>
      </c>
      <c r="K30" s="67">
        <f>SUM(K31:K39)</f>
        <v>727187.55</v>
      </c>
      <c r="L30" s="67">
        <f>SUM(L31:L39)</f>
        <v>1026543.25</v>
      </c>
      <c r="M30" s="67">
        <f>SUM(M31:M39)</f>
        <v>3937622.08</v>
      </c>
      <c r="N30" s="67">
        <f>SUM(N31:N39)</f>
        <v>1095828.79</v>
      </c>
      <c r="O30" s="67">
        <f>SUM(O31:O39)</f>
        <v>5427032.8699999992</v>
      </c>
      <c r="P30" s="66">
        <f>P31+P32+P33+P34+P35+P36+P37+P39</f>
        <v>18838978.249999996</v>
      </c>
    </row>
    <row r="31" spans="1:16" ht="15.75" x14ac:dyDescent="0.25">
      <c r="A31" s="45" t="s">
        <v>65</v>
      </c>
      <c r="B31" s="19">
        <v>2203999</v>
      </c>
      <c r="C31" s="19">
        <v>2008022.03</v>
      </c>
      <c r="D31" s="19">
        <v>0</v>
      </c>
      <c r="E31" s="19">
        <v>8614</v>
      </c>
      <c r="F31" s="7">
        <v>215855.83</v>
      </c>
      <c r="G31" s="46">
        <v>6549</v>
      </c>
      <c r="H31" s="46">
        <v>40356.959999999999</v>
      </c>
      <c r="I31" s="46">
        <v>136961.32999999999</v>
      </c>
      <c r="J31" s="46">
        <v>13560</v>
      </c>
      <c r="K31" s="46">
        <v>127909.08</v>
      </c>
      <c r="L31" s="46">
        <v>154612.13</v>
      </c>
      <c r="M31" s="46">
        <v>102240.18</v>
      </c>
      <c r="N31" s="46">
        <v>272400.21000000002</v>
      </c>
      <c r="O31" s="46">
        <v>596566.25</v>
      </c>
      <c r="P31" s="19">
        <f>SUM(D31:O31)</f>
        <v>1675624.97</v>
      </c>
    </row>
    <row r="32" spans="1:16" ht="15.75" x14ac:dyDescent="0.25">
      <c r="A32" s="45" t="s">
        <v>64</v>
      </c>
      <c r="B32" s="41">
        <v>2170000</v>
      </c>
      <c r="C32" s="19">
        <v>1375249.16</v>
      </c>
      <c r="D32" s="41">
        <v>0</v>
      </c>
      <c r="E32" s="41">
        <v>0</v>
      </c>
      <c r="F32" s="65">
        <v>0</v>
      </c>
      <c r="G32" s="41">
        <v>0</v>
      </c>
      <c r="H32" s="41">
        <v>1846.7</v>
      </c>
      <c r="I32" s="41">
        <v>0</v>
      </c>
      <c r="J32" s="19">
        <v>41400.300000000003</v>
      </c>
      <c r="K32" s="19">
        <v>0</v>
      </c>
      <c r="L32" s="19">
        <v>57112</v>
      </c>
      <c r="M32" s="19">
        <v>453403.2</v>
      </c>
      <c r="N32" s="19">
        <v>39561.24</v>
      </c>
      <c r="O32" s="19">
        <v>486620.2</v>
      </c>
      <c r="P32" s="19">
        <f>SUM(D32:O32)</f>
        <v>1079943.6399999999</v>
      </c>
    </row>
    <row r="33" spans="1:16" ht="15.75" x14ac:dyDescent="0.25">
      <c r="A33" s="45" t="s">
        <v>63</v>
      </c>
      <c r="B33" s="41">
        <v>1250000</v>
      </c>
      <c r="C33" s="19">
        <v>1188624.79</v>
      </c>
      <c r="D33" s="41">
        <v>0</v>
      </c>
      <c r="E33" s="41">
        <v>0</v>
      </c>
      <c r="F33" s="65">
        <v>0</v>
      </c>
      <c r="G33" s="47">
        <f>86496.36+5208.94</f>
        <v>91705.3</v>
      </c>
      <c r="H33" s="47">
        <v>7870.6</v>
      </c>
      <c r="I33" s="47">
        <v>157294.96</v>
      </c>
      <c r="J33" s="46">
        <v>0</v>
      </c>
      <c r="K33" s="46">
        <v>0</v>
      </c>
      <c r="L33" s="46">
        <v>269706.11</v>
      </c>
      <c r="M33" s="46">
        <v>0</v>
      </c>
      <c r="N33" s="46">
        <v>2669.95</v>
      </c>
      <c r="O33" s="46">
        <v>204558.9</v>
      </c>
      <c r="P33" s="19">
        <f>SUM(D33:O33)</f>
        <v>733805.82</v>
      </c>
    </row>
    <row r="34" spans="1:16" ht="15.75" x14ac:dyDescent="0.25">
      <c r="A34" s="45" t="s">
        <v>62</v>
      </c>
      <c r="B34" s="41">
        <v>0</v>
      </c>
      <c r="C34" s="19">
        <v>4613.2</v>
      </c>
      <c r="D34" s="41">
        <v>0</v>
      </c>
      <c r="E34" s="41">
        <v>0</v>
      </c>
      <c r="F34" s="65">
        <v>0</v>
      </c>
      <c r="G34" s="41">
        <v>0</v>
      </c>
      <c r="H34" s="41">
        <v>0</v>
      </c>
      <c r="I34" s="41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f>SUM(D34:O34)</f>
        <v>0</v>
      </c>
    </row>
    <row r="35" spans="1:16" ht="15.75" x14ac:dyDescent="0.25">
      <c r="A35" s="45" t="s">
        <v>61</v>
      </c>
      <c r="B35" s="41">
        <v>60000</v>
      </c>
      <c r="C35" s="19">
        <v>576317.30000000005</v>
      </c>
      <c r="D35" s="41">
        <v>0</v>
      </c>
      <c r="E35" s="41">
        <v>0</v>
      </c>
      <c r="F35" s="65">
        <v>0</v>
      </c>
      <c r="G35" s="41">
        <v>0</v>
      </c>
      <c r="H35" s="41">
        <v>17204.400000000001</v>
      </c>
      <c r="I35" s="41">
        <v>0</v>
      </c>
      <c r="J35" s="19">
        <v>64251</v>
      </c>
      <c r="K35" s="19">
        <v>0</v>
      </c>
      <c r="L35" s="19">
        <v>0</v>
      </c>
      <c r="M35" s="19">
        <v>5999.12</v>
      </c>
      <c r="N35" s="19">
        <v>11877.13</v>
      </c>
      <c r="O35" s="19">
        <v>2908.46</v>
      </c>
      <c r="P35" s="19">
        <f>SUM(D35:O35)</f>
        <v>102240.11</v>
      </c>
    </row>
    <row r="36" spans="1:16" ht="15.75" x14ac:dyDescent="0.25">
      <c r="A36" s="45" t="s">
        <v>60</v>
      </c>
      <c r="B36" s="41">
        <v>0</v>
      </c>
      <c r="C36" s="19">
        <v>2083931.41</v>
      </c>
      <c r="D36" s="41">
        <v>0</v>
      </c>
      <c r="E36" s="41">
        <v>0</v>
      </c>
      <c r="F36" s="7">
        <v>5433.61</v>
      </c>
      <c r="G36" s="47">
        <f>2950+42692.4+72205.04+28425.02</f>
        <v>146272.46</v>
      </c>
      <c r="H36" s="47">
        <v>0</v>
      </c>
      <c r="I36" s="47">
        <v>174359.3</v>
      </c>
      <c r="J36" s="46">
        <v>4434.79</v>
      </c>
      <c r="K36" s="46">
        <v>578359.30000000005</v>
      </c>
      <c r="L36" s="46">
        <v>3440.88</v>
      </c>
      <c r="M36" s="46">
        <v>361796.76</v>
      </c>
      <c r="N36" s="46">
        <v>8841.25</v>
      </c>
      <c r="O36" s="46">
        <v>93495.96</v>
      </c>
      <c r="P36" s="19">
        <f>SUM(D36:O36)</f>
        <v>1376434.31</v>
      </c>
    </row>
    <row r="37" spans="1:16" ht="15.75" x14ac:dyDescent="0.25">
      <c r="A37" s="42" t="s">
        <v>59</v>
      </c>
      <c r="B37" s="41">
        <v>10550000</v>
      </c>
      <c r="C37" s="19">
        <v>9629476</v>
      </c>
      <c r="D37" s="41">
        <v>0</v>
      </c>
      <c r="E37" s="41">
        <v>0</v>
      </c>
      <c r="F37" s="7">
        <v>21043.03</v>
      </c>
      <c r="G37" s="47">
        <f>1250000+424682.1+54179.98</f>
        <v>1728862.08</v>
      </c>
      <c r="H37" s="47">
        <v>0</v>
      </c>
      <c r="I37" s="47">
        <v>2079482.91</v>
      </c>
      <c r="J37" s="46">
        <v>0</v>
      </c>
      <c r="K37" s="46">
        <v>0</v>
      </c>
      <c r="L37" s="46">
        <v>5097.6000000000004</v>
      </c>
      <c r="M37" s="46">
        <v>2549184.8199999998</v>
      </c>
      <c r="N37" s="46">
        <v>94018.93</v>
      </c>
      <c r="O37" s="46">
        <v>2233029.2999999998</v>
      </c>
      <c r="P37" s="19">
        <f>SUM(D37:O37)</f>
        <v>8710718.6699999981</v>
      </c>
    </row>
    <row r="38" spans="1:16" ht="31.5" x14ac:dyDescent="0.25">
      <c r="A38" s="42" t="s">
        <v>58</v>
      </c>
      <c r="B38" s="41">
        <v>0</v>
      </c>
      <c r="C38" s="19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SUM(D38:O38)</f>
        <v>0</v>
      </c>
    </row>
    <row r="39" spans="1:16" ht="16.5" thickBot="1" x14ac:dyDescent="0.3">
      <c r="A39" s="45" t="s">
        <v>57</v>
      </c>
      <c r="B39" s="55">
        <v>4499750</v>
      </c>
      <c r="C39" s="19">
        <v>6965773.0599999996</v>
      </c>
      <c r="D39" s="55">
        <v>0</v>
      </c>
      <c r="E39" s="55">
        <v>0</v>
      </c>
      <c r="F39" s="64">
        <v>150740.04999999999</v>
      </c>
      <c r="G39" s="64">
        <f>26999.58+243301.35+28056.74+15458+236650.7+3656.68+10373.97</f>
        <v>564497.02</v>
      </c>
      <c r="H39" s="64">
        <v>47945.760000000002</v>
      </c>
      <c r="I39" s="64">
        <v>730753.44</v>
      </c>
      <c r="J39" s="63">
        <v>167468.88</v>
      </c>
      <c r="K39" s="63">
        <v>20919.169999999998</v>
      </c>
      <c r="L39" s="63">
        <v>536574.53</v>
      </c>
      <c r="M39" s="63">
        <v>464998</v>
      </c>
      <c r="N39" s="63">
        <v>666460.07999999996</v>
      </c>
      <c r="O39" s="63">
        <v>1809853.8</v>
      </c>
      <c r="P39" s="19">
        <f>SUM(D39:O39)</f>
        <v>5160210.7299999995</v>
      </c>
    </row>
    <row r="40" spans="1:16" ht="16.5" thickBot="1" x14ac:dyDescent="0.3">
      <c r="A40" s="62" t="s">
        <v>56</v>
      </c>
      <c r="B40" s="58">
        <f>+B41+B42+B43+B44+B45+B46+B47</f>
        <v>0</v>
      </c>
      <c r="C40" s="61">
        <f>+C41+C42+C43+C44+C45+C46+C47</f>
        <v>0</v>
      </c>
      <c r="D40" s="61">
        <f>+D41+D42+D43+D44+D45+D46+D47</f>
        <v>0</v>
      </c>
      <c r="E40" s="61">
        <f>+E41+E42+E43+E44+E45+E46+E47</f>
        <v>0</v>
      </c>
      <c r="F40" s="61">
        <f>+F41+F42+F43+F44+F45+F46+F47</f>
        <v>0</v>
      </c>
      <c r="G40" s="61">
        <f>+G41+G42+G43+G44+G45+G46+G47</f>
        <v>0</v>
      </c>
      <c r="H40" s="61">
        <f>+H41+H42+H43+H44+H45+H46+H47</f>
        <v>0</v>
      </c>
      <c r="I40" s="61">
        <f>+I41+I42+I43+I44+I45+I46+I47</f>
        <v>0</v>
      </c>
      <c r="J40" s="61">
        <f>+J41+J42+J43+J44+J45+J46+J47</f>
        <v>0</v>
      </c>
      <c r="K40" s="61">
        <f>+K41+K42+K43+K44+K45+K46+K47</f>
        <v>0</v>
      </c>
      <c r="L40" s="61">
        <f>+L41+L42+L43+L44+L45+L46+L47</f>
        <v>0</v>
      </c>
      <c r="M40" s="61">
        <f>+M41+M42+M43+M44+M45+M46+M47</f>
        <v>0</v>
      </c>
      <c r="N40" s="61">
        <f>+N41+N42+N43+N44+N45+N46+N47</f>
        <v>0</v>
      </c>
      <c r="O40" s="61">
        <f>+O41+O42+O43+O44+O45+O46+O47</f>
        <v>0</v>
      </c>
      <c r="P40" s="60">
        <f>+P41+P42+P43+P44+P45+P46+P47</f>
        <v>0</v>
      </c>
    </row>
    <row r="41" spans="1:16" ht="15.75" x14ac:dyDescent="0.25">
      <c r="A41" s="56" t="s">
        <v>55</v>
      </c>
      <c r="B41" s="19">
        <v>0</v>
      </c>
      <c r="C41" s="19">
        <f>SUM(B41:B41)</f>
        <v>0</v>
      </c>
      <c r="D41" s="19">
        <v>0</v>
      </c>
      <c r="E41" s="19">
        <f>SUM(D41:D41)</f>
        <v>0</v>
      </c>
      <c r="F41" s="19">
        <f>SUM(E41:E41)</f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f>SUM(D41:O41)</f>
        <v>0</v>
      </c>
    </row>
    <row r="42" spans="1:16" ht="15.75" x14ac:dyDescent="0.25">
      <c r="A42" s="56" t="s">
        <v>54</v>
      </c>
      <c r="B42" s="41">
        <v>0</v>
      </c>
      <c r="C42" s="41">
        <f>SUM(B42:B42)</f>
        <v>0</v>
      </c>
      <c r="D42" s="41">
        <v>0</v>
      </c>
      <c r="E42" s="41">
        <f>SUM(D42:D42)</f>
        <v>0</v>
      </c>
      <c r="F42" s="41">
        <f>SUM(E42:E42)</f>
        <v>0</v>
      </c>
      <c r="G42" s="41">
        <v>0</v>
      </c>
      <c r="H42" s="41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f>SUM(D42:O42)</f>
        <v>0</v>
      </c>
    </row>
    <row r="43" spans="1:16" ht="15.75" x14ac:dyDescent="0.25">
      <c r="A43" s="56" t="s">
        <v>53</v>
      </c>
      <c r="B43" s="41">
        <v>0</v>
      </c>
      <c r="C43" s="41">
        <f>SUM(B43:B43)</f>
        <v>0</v>
      </c>
      <c r="D43" s="41">
        <v>0</v>
      </c>
      <c r="E43" s="41">
        <f>SUM(D43:D43)</f>
        <v>0</v>
      </c>
      <c r="F43" s="41">
        <f>SUM(E43:E43)</f>
        <v>0</v>
      </c>
      <c r="G43" s="41">
        <v>0</v>
      </c>
      <c r="H43" s="41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f>SUM(D43:O43)</f>
        <v>0</v>
      </c>
    </row>
    <row r="44" spans="1:16" ht="31.5" x14ac:dyDescent="0.25">
      <c r="A44" s="57" t="s">
        <v>52</v>
      </c>
      <c r="B44" s="41">
        <v>0</v>
      </c>
      <c r="C44" s="41">
        <f>SUM(B44:B44)</f>
        <v>0</v>
      </c>
      <c r="D44" s="41">
        <v>0</v>
      </c>
      <c r="E44" s="41">
        <f>SUM(D44:D44)</f>
        <v>0</v>
      </c>
      <c r="F44" s="41">
        <f>SUM(E44:E44)</f>
        <v>0</v>
      </c>
      <c r="G44" s="41">
        <v>0</v>
      </c>
      <c r="H44" s="41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f>SUM(D44:O44)</f>
        <v>0</v>
      </c>
    </row>
    <row r="45" spans="1:16" ht="31.5" x14ac:dyDescent="0.25">
      <c r="A45" s="57" t="s">
        <v>51</v>
      </c>
      <c r="B45" s="41">
        <v>0</v>
      </c>
      <c r="C45" s="41">
        <f>SUM(B45:B45)</f>
        <v>0</v>
      </c>
      <c r="D45" s="41">
        <v>0</v>
      </c>
      <c r="E45" s="41">
        <f>SUM(D45:D45)</f>
        <v>0</v>
      </c>
      <c r="F45" s="41">
        <f>SUM(E45:E45)</f>
        <v>0</v>
      </c>
      <c r="G45" s="41">
        <v>0</v>
      </c>
      <c r="H45" s="41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f>SUM(D45:O45)</f>
        <v>0</v>
      </c>
    </row>
    <row r="46" spans="1:16" ht="15.75" x14ac:dyDescent="0.25">
      <c r="A46" s="56" t="s">
        <v>50</v>
      </c>
      <c r="B46" s="41">
        <v>0</v>
      </c>
      <c r="C46" s="41">
        <f>SUM(B46:B46)</f>
        <v>0</v>
      </c>
      <c r="D46" s="41">
        <v>0</v>
      </c>
      <c r="E46" s="41">
        <f>SUM(D46:D46)</f>
        <v>0</v>
      </c>
      <c r="F46" s="41">
        <f>SUM(E46:E46)</f>
        <v>0</v>
      </c>
      <c r="G46" s="41">
        <v>0</v>
      </c>
      <c r="H46" s="41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f>SUM(D46:O46)</f>
        <v>0</v>
      </c>
    </row>
    <row r="47" spans="1:16" ht="16.5" thickBot="1" x14ac:dyDescent="0.3">
      <c r="A47" s="56" t="s">
        <v>49</v>
      </c>
      <c r="B47" s="41">
        <v>0</v>
      </c>
      <c r="C47" s="41">
        <f>SUM(B47:B47)</f>
        <v>0</v>
      </c>
      <c r="D47" s="41">
        <v>0</v>
      </c>
      <c r="E47" s="41">
        <f>SUM(D47:D47)</f>
        <v>0</v>
      </c>
      <c r="F47" s="41">
        <f>SUM(E47:E47)</f>
        <v>0</v>
      </c>
      <c r="G47" s="41">
        <v>0</v>
      </c>
      <c r="H47" s="41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f>SUM(D47:O47)</f>
        <v>0</v>
      </c>
    </row>
    <row r="48" spans="1:16" ht="16.5" thickBot="1" x14ac:dyDescent="0.3">
      <c r="A48" s="59" t="s">
        <v>48</v>
      </c>
      <c r="B48" s="58">
        <f>+B49+B50+B51+B52+B53+B54+B55</f>
        <v>0</v>
      </c>
      <c r="C48" s="58">
        <f>+C49+C50+C51+C52+C53+C54+C55</f>
        <v>0</v>
      </c>
      <c r="D48" s="58">
        <f>+D49+D50+D51+D52+D53+D54+D55</f>
        <v>0</v>
      </c>
      <c r="E48" s="58">
        <f>+E49+E50+E51+E52+E53+E54+E55</f>
        <v>0</v>
      </c>
      <c r="F48" s="58">
        <f>+F49+F50+F51+F52+F53+F54+F55</f>
        <v>0</v>
      </c>
      <c r="G48" s="58">
        <f>+G49+G50+G51+G52+G53+G54+G55</f>
        <v>0</v>
      </c>
      <c r="H48" s="58">
        <f>+H49+H50+H51+H52+H53+H54+H55</f>
        <v>0</v>
      </c>
      <c r="I48" s="58">
        <f>+I49+I50+I51+I52+I53+I54+I55</f>
        <v>0</v>
      </c>
      <c r="J48" s="58">
        <f>+J49+J50+J51+J52+J53+J54+J55</f>
        <v>0</v>
      </c>
      <c r="K48" s="58">
        <f>+K49+K50+K51+K52+K53+K54+K55</f>
        <v>0</v>
      </c>
      <c r="L48" s="58">
        <f>+L49+L50+L51+L52+L53+L54+L55</f>
        <v>0</v>
      </c>
      <c r="M48" s="58">
        <f>+M49+M50+M51+M52+M53+M54+M55</f>
        <v>0</v>
      </c>
      <c r="N48" s="58">
        <f>+N49+N50+N51+N52+N53+N54+N55</f>
        <v>0</v>
      </c>
      <c r="O48" s="58">
        <f>+O49+O50+O51+O52+O53+O54+O55</f>
        <v>0</v>
      </c>
      <c r="P48" s="58">
        <f>+P49+P50+P51+P52+P53+P54+P55</f>
        <v>0</v>
      </c>
    </row>
    <row r="49" spans="1:16" ht="15.75" x14ac:dyDescent="0.25">
      <c r="A49" s="56" t="s">
        <v>47</v>
      </c>
      <c r="B49" s="41">
        <v>0</v>
      </c>
      <c r="C49" s="41">
        <f>SUM(B49:B49)</f>
        <v>0</v>
      </c>
      <c r="D49" s="41">
        <v>0</v>
      </c>
      <c r="E49" s="41">
        <f>SUM(D49:D49)</f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19">
        <v>0</v>
      </c>
      <c r="P49" s="19">
        <f>SUM(D49:O49)</f>
        <v>0</v>
      </c>
    </row>
    <row r="50" spans="1:16" ht="15.75" x14ac:dyDescent="0.25">
      <c r="A50" s="56" t="s">
        <v>46</v>
      </c>
      <c r="B50" s="41">
        <v>0</v>
      </c>
      <c r="C50" s="41">
        <f>SUM(B50:B50)</f>
        <v>0</v>
      </c>
      <c r="D50" s="41">
        <v>0</v>
      </c>
      <c r="E50" s="41">
        <f>SUM(D50:D50)</f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19">
        <v>0</v>
      </c>
      <c r="P50" s="19">
        <f>SUM(D50:O50)</f>
        <v>0</v>
      </c>
    </row>
    <row r="51" spans="1:16" ht="15.75" x14ac:dyDescent="0.25">
      <c r="A51" s="56" t="s">
        <v>45</v>
      </c>
      <c r="B51" s="41">
        <v>0</v>
      </c>
      <c r="C51" s="41">
        <f>SUM(B51:B51)</f>
        <v>0</v>
      </c>
      <c r="D51" s="41">
        <v>0</v>
      </c>
      <c r="E51" s="41">
        <f>SUM(D51:D51)</f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19">
        <v>0</v>
      </c>
      <c r="P51" s="19">
        <f>SUM(D51:O51)</f>
        <v>0</v>
      </c>
    </row>
    <row r="52" spans="1:16" ht="31.5" x14ac:dyDescent="0.25">
      <c r="A52" s="57" t="s">
        <v>44</v>
      </c>
      <c r="B52" s="41">
        <v>0</v>
      </c>
      <c r="C52" s="41">
        <f>SUM(B52:B52)</f>
        <v>0</v>
      </c>
      <c r="D52" s="41">
        <v>0</v>
      </c>
      <c r="E52" s="41">
        <f>SUM(D52:D52)</f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19">
        <v>0</v>
      </c>
      <c r="P52" s="19">
        <f>SUM(D52:O52)</f>
        <v>0</v>
      </c>
    </row>
    <row r="53" spans="1:16" ht="31.5" x14ac:dyDescent="0.25">
      <c r="A53" s="57" t="s">
        <v>43</v>
      </c>
      <c r="B53" s="41">
        <v>0</v>
      </c>
      <c r="C53" s="41">
        <f>SUM(B53:B53)</f>
        <v>0</v>
      </c>
      <c r="D53" s="41">
        <v>0</v>
      </c>
      <c r="E53" s="41">
        <f>SUM(D53:D53)</f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19">
        <v>0</v>
      </c>
      <c r="P53" s="19">
        <f>SUM(D53:O53)</f>
        <v>0</v>
      </c>
    </row>
    <row r="54" spans="1:16" ht="15.75" x14ac:dyDescent="0.25">
      <c r="A54" s="56" t="s">
        <v>42</v>
      </c>
      <c r="B54" s="41">
        <v>0</v>
      </c>
      <c r="C54" s="41">
        <f>SUM(B54:B54)</f>
        <v>0</v>
      </c>
      <c r="D54" s="41">
        <v>0</v>
      </c>
      <c r="E54" s="41">
        <f>SUM(D54:D54)</f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19">
        <v>0</v>
      </c>
      <c r="P54" s="19">
        <f>SUM(D54:O54)</f>
        <v>0</v>
      </c>
    </row>
    <row r="55" spans="1:16" ht="16.5" thickBot="1" x14ac:dyDescent="0.3">
      <c r="A55" s="56" t="s">
        <v>41</v>
      </c>
      <c r="B55" s="55">
        <v>0</v>
      </c>
      <c r="C55" s="55">
        <f>SUM(B55:B55)</f>
        <v>0</v>
      </c>
      <c r="D55" s="55">
        <v>0</v>
      </c>
      <c r="E55" s="55">
        <f>SUM(D55:D55)</f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4">
        <v>0</v>
      </c>
      <c r="P55" s="19">
        <f>SUM(D55:O55)</f>
        <v>0</v>
      </c>
    </row>
    <row r="56" spans="1:16" ht="16.5" thickBot="1" x14ac:dyDescent="0.3">
      <c r="A56" s="53" t="s">
        <v>40</v>
      </c>
      <c r="B56" s="52">
        <f>SUM(B57:B65)</f>
        <v>3503638</v>
      </c>
      <c r="C56" s="51">
        <f>+C57+C58+C59+C60+C61+C62+C63+C64+C65</f>
        <v>18868258.439999998</v>
      </c>
      <c r="D56" s="49">
        <v>0</v>
      </c>
      <c r="E56" s="49">
        <v>0</v>
      </c>
      <c r="F56" s="49">
        <f>SUM(F57:F65)</f>
        <v>175626.04</v>
      </c>
      <c r="G56" s="50">
        <f>SUM(G57:G65)</f>
        <v>19987.150000000001</v>
      </c>
      <c r="H56" s="49">
        <f>SUM(H57:H65)</f>
        <v>803382.62000000011</v>
      </c>
      <c r="I56" s="49">
        <f>SUM(I57:I65)</f>
        <v>1985352.3699999999</v>
      </c>
      <c r="J56" s="49">
        <f>SUM(J57:J65)</f>
        <v>1695981.31</v>
      </c>
      <c r="K56" s="49">
        <f>SUM(K57:K65)</f>
        <v>111406.98</v>
      </c>
      <c r="L56" s="49">
        <f>SUM(L57:L65)</f>
        <v>169584.97</v>
      </c>
      <c r="M56" s="49">
        <f>SUM(M57:M65)</f>
        <v>2089380.53</v>
      </c>
      <c r="N56" s="49">
        <f>SUM(N57:N65)</f>
        <v>782463.61999999988</v>
      </c>
      <c r="O56" s="49">
        <f>SUM(O57:O65)</f>
        <v>5635737.8799999999</v>
      </c>
      <c r="P56" s="48">
        <f>SUM(P57:P65)</f>
        <v>13468903.469999999</v>
      </c>
    </row>
    <row r="57" spans="1:16" ht="15.75" x14ac:dyDescent="0.25">
      <c r="A57" s="45" t="s">
        <v>39</v>
      </c>
      <c r="B57" s="19">
        <v>1358000</v>
      </c>
      <c r="C57" s="19">
        <v>9071701.0899999999</v>
      </c>
      <c r="D57" s="19">
        <v>0</v>
      </c>
      <c r="E57" s="19">
        <v>0</v>
      </c>
      <c r="F57" s="46">
        <v>168000.84</v>
      </c>
      <c r="G57" s="46">
        <v>0</v>
      </c>
      <c r="H57" s="46">
        <v>689058.56</v>
      </c>
      <c r="I57" s="46">
        <v>754172</v>
      </c>
      <c r="J57" s="46">
        <v>1168380.07</v>
      </c>
      <c r="K57" s="46">
        <v>111406.98</v>
      </c>
      <c r="L57" s="46">
        <v>143104.74</v>
      </c>
      <c r="M57" s="46">
        <v>1652352.73</v>
      </c>
      <c r="N57" s="46">
        <v>213701.68</v>
      </c>
      <c r="O57" s="46">
        <v>3683328.29</v>
      </c>
      <c r="P57" s="19">
        <f>SUM(D57:O57)</f>
        <v>8583505.8900000006</v>
      </c>
    </row>
    <row r="58" spans="1:16" ht="31.5" x14ac:dyDescent="0.25">
      <c r="A58" s="42" t="s">
        <v>38</v>
      </c>
      <c r="B58" s="41">
        <v>369300</v>
      </c>
      <c r="C58" s="41">
        <v>2645791</v>
      </c>
      <c r="D58" s="41">
        <v>0</v>
      </c>
      <c r="E58" s="41">
        <v>0</v>
      </c>
      <c r="F58" s="41">
        <v>0</v>
      </c>
      <c r="G58" s="41">
        <v>0</v>
      </c>
      <c r="H58" s="41">
        <v>20396.060000000001</v>
      </c>
      <c r="I58" s="41">
        <v>1053394.95</v>
      </c>
      <c r="J58" s="41">
        <v>527601.24</v>
      </c>
      <c r="K58" s="19">
        <v>0</v>
      </c>
      <c r="L58" s="19">
        <v>0</v>
      </c>
      <c r="M58" s="19">
        <v>0</v>
      </c>
      <c r="N58" s="19">
        <v>568761.93999999994</v>
      </c>
      <c r="O58" s="19">
        <v>418547.58</v>
      </c>
      <c r="P58" s="19">
        <f>SUM(D58:O58)</f>
        <v>2588701.77</v>
      </c>
    </row>
    <row r="59" spans="1:16" ht="15.75" x14ac:dyDescent="0.25">
      <c r="A59" s="45" t="s">
        <v>37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f>SUM(D59:O59)</f>
        <v>0</v>
      </c>
    </row>
    <row r="60" spans="1:16" ht="15.75" x14ac:dyDescent="0.25">
      <c r="A60" s="45" t="s">
        <v>36</v>
      </c>
      <c r="B60" s="41">
        <v>0</v>
      </c>
      <c r="C60" s="41">
        <v>75000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19">
        <v>0</v>
      </c>
      <c r="L60" s="19">
        <v>0</v>
      </c>
      <c r="M60" s="19">
        <v>0</v>
      </c>
      <c r="N60" s="19"/>
      <c r="O60" s="19">
        <v>66552</v>
      </c>
      <c r="P60" s="19">
        <f>SUM(D60:O60)</f>
        <v>66552</v>
      </c>
    </row>
    <row r="61" spans="1:16" ht="15.75" x14ac:dyDescent="0.25">
      <c r="A61" s="45" t="s">
        <v>35</v>
      </c>
      <c r="B61" s="41">
        <v>201338</v>
      </c>
      <c r="C61" s="41">
        <v>1225391</v>
      </c>
      <c r="D61" s="41">
        <v>0</v>
      </c>
      <c r="E61" s="41">
        <v>0</v>
      </c>
      <c r="F61" s="47">
        <v>7625.2</v>
      </c>
      <c r="G61" s="47">
        <v>19987.150000000001</v>
      </c>
      <c r="H61" s="47">
        <v>93928</v>
      </c>
      <c r="I61" s="47">
        <v>156785.42000000001</v>
      </c>
      <c r="J61" s="47">
        <v>0</v>
      </c>
      <c r="K61" s="46">
        <v>0</v>
      </c>
      <c r="L61" s="46">
        <v>26480.23</v>
      </c>
      <c r="M61" s="46">
        <v>203927.8</v>
      </c>
      <c r="N61" s="46">
        <v>0</v>
      </c>
      <c r="O61" s="46">
        <v>411138.97</v>
      </c>
      <c r="P61" s="19">
        <f>SUM(D61:O61)</f>
        <v>919872.77</v>
      </c>
    </row>
    <row r="62" spans="1:16" ht="15.75" x14ac:dyDescent="0.25">
      <c r="A62" s="45" t="s">
        <v>34</v>
      </c>
      <c r="B62" s="41">
        <v>0</v>
      </c>
      <c r="C62" s="41">
        <v>1055000</v>
      </c>
      <c r="D62" s="41">
        <v>0</v>
      </c>
      <c r="E62" s="41">
        <v>0</v>
      </c>
      <c r="F62" s="41">
        <v>0</v>
      </c>
      <c r="G62" s="41">
        <v>0</v>
      </c>
      <c r="H62" s="44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1048099.84</v>
      </c>
      <c r="P62" s="19">
        <f>SUM(D62:O62)</f>
        <v>1048099.84</v>
      </c>
    </row>
    <row r="63" spans="1:16" ht="15.75" x14ac:dyDescent="0.25">
      <c r="A63" s="45" t="s">
        <v>33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4">
        <v>0</v>
      </c>
      <c r="I63" s="44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19">
        <f>SUM(D63:O63)</f>
        <v>0</v>
      </c>
    </row>
    <row r="64" spans="1:16" ht="15.75" x14ac:dyDescent="0.25">
      <c r="A64" s="45" t="s">
        <v>32</v>
      </c>
      <c r="B64" s="41">
        <v>1575000</v>
      </c>
      <c r="C64" s="41">
        <v>254100</v>
      </c>
      <c r="D64" s="41">
        <v>0</v>
      </c>
      <c r="E64" s="41">
        <v>0</v>
      </c>
      <c r="F64" s="41">
        <v>0</v>
      </c>
      <c r="G64" s="41">
        <v>0</v>
      </c>
      <c r="H64" s="44">
        <v>0</v>
      </c>
      <c r="I64" s="44">
        <v>21000</v>
      </c>
      <c r="J64" s="43">
        <v>0</v>
      </c>
      <c r="K64" s="43">
        <v>0</v>
      </c>
      <c r="L64" s="43">
        <v>0</v>
      </c>
      <c r="M64" s="43">
        <v>233100</v>
      </c>
      <c r="N64" s="43">
        <v>0</v>
      </c>
      <c r="O64" s="43">
        <v>0</v>
      </c>
      <c r="P64" s="19">
        <f>SUM(D64:O64)</f>
        <v>254100</v>
      </c>
    </row>
    <row r="65" spans="1:16" ht="18.75" customHeight="1" x14ac:dyDescent="0.25">
      <c r="A65" s="42" t="s">
        <v>31</v>
      </c>
      <c r="B65" s="41">
        <v>0</v>
      </c>
      <c r="C65" s="41">
        <v>4541275.3499999996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8071.2</v>
      </c>
      <c r="P65" s="19">
        <f>SUM(D65:O65)</f>
        <v>8071.2</v>
      </c>
    </row>
    <row r="66" spans="1:16" ht="16.5" thickBot="1" x14ac:dyDescent="0.3">
      <c r="A66" s="40" t="s">
        <v>30</v>
      </c>
      <c r="B66" s="39">
        <f>+B14+B20+B30+B56</f>
        <v>696521299</v>
      </c>
      <c r="C66" s="13">
        <f>+C14+C20+C30+C56</f>
        <v>766332504</v>
      </c>
      <c r="D66" s="13">
        <f>+D14+D20+D30+D56</f>
        <v>44862620.939999998</v>
      </c>
      <c r="E66" s="13">
        <f>+E14+E20+E30+E56</f>
        <v>45603368.069999993</v>
      </c>
      <c r="F66" s="13">
        <f>+F14+F20+F30+F56</f>
        <v>47846368.330000006</v>
      </c>
      <c r="G66" s="13">
        <f>+G14+G20+G30+G56</f>
        <v>49296720.529999994</v>
      </c>
      <c r="H66" s="13">
        <f>+H14+H20+H30+H56</f>
        <v>50599283.899999999</v>
      </c>
      <c r="I66" s="13">
        <f>+I14+I20+I30+I56</f>
        <v>81906443.040000021</v>
      </c>
      <c r="J66" s="13">
        <f>+J14+J20+J30+J56</f>
        <v>50421396.680000007</v>
      </c>
      <c r="K66" s="13">
        <f>+K14+K20+K30+K56</f>
        <v>56022294.159999989</v>
      </c>
      <c r="L66" s="13">
        <f>+L14+L20+L30+L56</f>
        <v>51547460.43</v>
      </c>
      <c r="M66" s="13">
        <f>+M14+M20+M30+M56</f>
        <v>54549665.289999999</v>
      </c>
      <c r="N66" s="13">
        <f>+N14+N20+N30+N56</f>
        <v>91602689.030000016</v>
      </c>
      <c r="O66" s="13">
        <f>+O14+O20+O30+O56</f>
        <v>126451453.78999999</v>
      </c>
      <c r="P66" s="13">
        <f>+P14+P20+P30+P56</f>
        <v>750709764.18999994</v>
      </c>
    </row>
    <row r="67" spans="1:16" ht="16.5" thickBot="1" x14ac:dyDescent="0.3">
      <c r="A67" s="35" t="s">
        <v>29</v>
      </c>
      <c r="B67" s="34">
        <f>+B68+B69+B70+B71</f>
        <v>0</v>
      </c>
      <c r="C67" s="34">
        <f>+C68+C69+C70+C71</f>
        <v>0</v>
      </c>
      <c r="D67" s="34">
        <f>+D68+D69+D70+D71</f>
        <v>0</v>
      </c>
      <c r="E67" s="34">
        <f>+E68+E69+E70+E71</f>
        <v>0</v>
      </c>
      <c r="F67" s="34">
        <f>+F68+F69+F70+F71</f>
        <v>0</v>
      </c>
      <c r="G67" s="34">
        <f>+G68+G69+G70+G71</f>
        <v>0</v>
      </c>
      <c r="H67" s="34">
        <f>+H68+H69+H70+H71</f>
        <v>0</v>
      </c>
      <c r="I67" s="34">
        <f>+I68+I69+I70+I71</f>
        <v>0</v>
      </c>
      <c r="J67" s="34">
        <f>+J68+J69+J70+J71</f>
        <v>0</v>
      </c>
      <c r="K67" s="34">
        <f>+K68+K69+K70+K71</f>
        <v>0</v>
      </c>
      <c r="L67" s="34">
        <f>+L68+L69+L70+L71</f>
        <v>0</v>
      </c>
      <c r="M67" s="34">
        <f>+M68+M69+M70+M71</f>
        <v>0</v>
      </c>
      <c r="N67" s="34">
        <f>+N68+N69+N70+N71</f>
        <v>0</v>
      </c>
      <c r="O67" s="34">
        <f>+O68+O69+O70+O71</f>
        <v>0</v>
      </c>
      <c r="P67" s="34">
        <f>+P68+P69+P70+P71</f>
        <v>0</v>
      </c>
    </row>
    <row r="68" spans="1:16" ht="15.75" x14ac:dyDescent="0.25">
      <c r="A68" s="33" t="s">
        <v>28</v>
      </c>
      <c r="B68" s="31">
        <v>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19">
        <f>SUM(D68:O68)</f>
        <v>0</v>
      </c>
    </row>
    <row r="69" spans="1:16" ht="15.75" x14ac:dyDescent="0.25">
      <c r="A69" s="33" t="s">
        <v>27</v>
      </c>
      <c r="B69" s="32">
        <v>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1">
        <v>0</v>
      </c>
      <c r="P69" s="19">
        <f>SUM(D69:O69)</f>
        <v>0</v>
      </c>
    </row>
    <row r="70" spans="1:16" ht="15.75" x14ac:dyDescent="0.25">
      <c r="A70" s="33" t="s">
        <v>26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1">
        <v>0</v>
      </c>
      <c r="P70" s="19">
        <f>SUM(D70:O70)</f>
        <v>0</v>
      </c>
    </row>
    <row r="71" spans="1:16" ht="25.5" thickBot="1" x14ac:dyDescent="0.3">
      <c r="A71" s="38" t="s">
        <v>25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6">
        <v>0</v>
      </c>
      <c r="P71" s="19">
        <f>SUM(D71:O71)</f>
        <v>0</v>
      </c>
    </row>
    <row r="72" spans="1:16" ht="16.5" thickBot="1" x14ac:dyDescent="0.3">
      <c r="A72" s="35" t="s">
        <v>24</v>
      </c>
      <c r="B72" s="34">
        <f>+B73+B74</f>
        <v>0</v>
      </c>
      <c r="C72" s="34">
        <f>+C73+C74</f>
        <v>0</v>
      </c>
      <c r="D72" s="34">
        <f>+D73+D74</f>
        <v>0</v>
      </c>
      <c r="E72" s="34">
        <f>+E73+E74</f>
        <v>0</v>
      </c>
      <c r="F72" s="34">
        <f>+F73+F74</f>
        <v>0</v>
      </c>
      <c r="G72" s="34">
        <f>+G73+G74</f>
        <v>0</v>
      </c>
      <c r="H72" s="34">
        <f>+H73+H74</f>
        <v>0</v>
      </c>
      <c r="I72" s="34">
        <f>+I73+I74</f>
        <v>0</v>
      </c>
      <c r="J72" s="34">
        <f>+J73+J74</f>
        <v>0</v>
      </c>
      <c r="K72" s="34">
        <f>+K73+K74</f>
        <v>0</v>
      </c>
      <c r="L72" s="34">
        <f>+L73+L74</f>
        <v>0</v>
      </c>
      <c r="M72" s="34">
        <f>+M73+M74</f>
        <v>0</v>
      </c>
      <c r="N72" s="34">
        <f>+N73+N74</f>
        <v>0</v>
      </c>
      <c r="O72" s="34">
        <f>+O73+O74</f>
        <v>0</v>
      </c>
      <c r="P72" s="34">
        <f>+P73+P74</f>
        <v>0</v>
      </c>
    </row>
    <row r="73" spans="1:16" ht="15.75" x14ac:dyDescent="0.25">
      <c r="A73" s="33" t="s">
        <v>23</v>
      </c>
      <c r="B73" s="31">
        <v>0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19">
        <f>SUM(D73:O73)</f>
        <v>0</v>
      </c>
    </row>
    <row r="74" spans="1:16" ht="16.5" thickBot="1" x14ac:dyDescent="0.3">
      <c r="A74" s="33" t="s">
        <v>22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6">
        <v>0</v>
      </c>
      <c r="P74" s="19">
        <f>SUM(D74:O74)</f>
        <v>0</v>
      </c>
    </row>
    <row r="75" spans="1:16" ht="16.5" thickBot="1" x14ac:dyDescent="0.3">
      <c r="A75" s="35" t="s">
        <v>21</v>
      </c>
      <c r="B75" s="34">
        <f>+B76+B77+B78</f>
        <v>0</v>
      </c>
      <c r="C75" s="34">
        <f>+C76+C77+C78</f>
        <v>0</v>
      </c>
      <c r="D75" s="34">
        <f>+D76+D77+D78</f>
        <v>0</v>
      </c>
      <c r="E75" s="34">
        <f>+E76+E77+E78</f>
        <v>0</v>
      </c>
      <c r="F75" s="34">
        <f>+F76+F77+F78</f>
        <v>0</v>
      </c>
      <c r="G75" s="34">
        <f>+G76+G77+G78</f>
        <v>0</v>
      </c>
      <c r="H75" s="34">
        <f>+H76+H77+H78</f>
        <v>0</v>
      </c>
      <c r="I75" s="34">
        <f>+I76+I77+I78</f>
        <v>0</v>
      </c>
      <c r="J75" s="34">
        <f>+J76+J77+J78</f>
        <v>0</v>
      </c>
      <c r="K75" s="34">
        <f>+K76+K77+K78</f>
        <v>0</v>
      </c>
      <c r="L75" s="34">
        <f>+L76+L77+L78</f>
        <v>0</v>
      </c>
      <c r="M75" s="34">
        <f>+M76+M77+M78</f>
        <v>0</v>
      </c>
      <c r="N75" s="34">
        <f>+N76+N77+N78</f>
        <v>0</v>
      </c>
      <c r="O75" s="34">
        <f>+O76+O77+O78</f>
        <v>0</v>
      </c>
      <c r="P75" s="34">
        <f>+P76+P77+P78</f>
        <v>0</v>
      </c>
    </row>
    <row r="76" spans="1:16" ht="15.75" x14ac:dyDescent="0.25">
      <c r="A76" s="33" t="s">
        <v>20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19">
        <f>SUM(D76:O76)</f>
        <v>0</v>
      </c>
    </row>
    <row r="77" spans="1:16" ht="15.75" x14ac:dyDescent="0.25">
      <c r="A77" s="33" t="s">
        <v>19</v>
      </c>
      <c r="B77" s="32"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1">
        <v>0</v>
      </c>
      <c r="P77" s="19">
        <f>SUM(D77:O77)</f>
        <v>0</v>
      </c>
    </row>
    <row r="78" spans="1:16" ht="15.75" x14ac:dyDescent="0.25">
      <c r="A78" s="33" t="s">
        <v>18</v>
      </c>
      <c r="B78" s="32">
        <v>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1">
        <v>0</v>
      </c>
      <c r="P78" s="19">
        <f>SUM(D78:O78)</f>
        <v>0</v>
      </c>
    </row>
    <row r="79" spans="1:16" ht="16.5" thickBot="1" x14ac:dyDescent="0.3">
      <c r="A79" s="30" t="s">
        <v>17</v>
      </c>
      <c r="B79" s="29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1:16" ht="15.75" customHeight="1" x14ac:dyDescent="0.25">
      <c r="A80" s="23" t="s">
        <v>16</v>
      </c>
      <c r="B80" s="27">
        <f>+B81+B84+B87</f>
        <v>0</v>
      </c>
      <c r="C80" s="27">
        <f>+C81+C84+C87</f>
        <v>0</v>
      </c>
      <c r="D80" s="27">
        <f>+D81+D84+D87</f>
        <v>0</v>
      </c>
      <c r="E80" s="27">
        <f>+E81+E84+E87</f>
        <v>0</v>
      </c>
      <c r="F80" s="27">
        <f>+F81+F84+F87</f>
        <v>0</v>
      </c>
      <c r="G80" s="27">
        <f>+G81+G84+G87</f>
        <v>0</v>
      </c>
      <c r="H80" s="27">
        <f>+H81+H84+H87</f>
        <v>0</v>
      </c>
      <c r="I80" s="27">
        <f>+I81+I84+I87</f>
        <v>0</v>
      </c>
      <c r="J80" s="27">
        <f>+J81+J84+J87</f>
        <v>0</v>
      </c>
      <c r="K80" s="27">
        <f>+K81+K84+K87</f>
        <v>0</v>
      </c>
      <c r="L80" s="27">
        <f>+L81+L84+L87</f>
        <v>0</v>
      </c>
      <c r="M80" s="27">
        <f>+M81+M84+M87</f>
        <v>0</v>
      </c>
      <c r="N80" s="27">
        <f>+N81+N84+N87</f>
        <v>0</v>
      </c>
      <c r="O80" s="27">
        <f>+O81+O84+O87</f>
        <v>0</v>
      </c>
      <c r="P80" s="27">
        <f>+P81+P84+P87</f>
        <v>0</v>
      </c>
    </row>
    <row r="81" spans="1:16" ht="15.75" customHeight="1" thickBot="1" x14ac:dyDescent="0.3">
      <c r="A81" s="23" t="s">
        <v>15</v>
      </c>
      <c r="B81" s="26">
        <f>+B82+B83</f>
        <v>0</v>
      </c>
      <c r="C81" s="26">
        <f>+C82+C83</f>
        <v>0</v>
      </c>
      <c r="D81" s="26">
        <f>+D82+D83</f>
        <v>0</v>
      </c>
      <c r="E81" s="26">
        <f>+E82+E83</f>
        <v>0</v>
      </c>
      <c r="F81" s="26">
        <f>+F82+F83</f>
        <v>0</v>
      </c>
      <c r="G81" s="26">
        <f>+G82+G83</f>
        <v>0</v>
      </c>
      <c r="H81" s="26">
        <f>+H82+H83</f>
        <v>0</v>
      </c>
      <c r="I81" s="26">
        <f>+I82+I83</f>
        <v>0</v>
      </c>
      <c r="J81" s="26">
        <f>+J82+J83</f>
        <v>0</v>
      </c>
      <c r="K81" s="26">
        <f>+K82+K83</f>
        <v>0</v>
      </c>
      <c r="L81" s="26">
        <f>+L82+L83</f>
        <v>0</v>
      </c>
      <c r="M81" s="26">
        <f>+M82+M83</f>
        <v>0</v>
      </c>
      <c r="N81" s="26">
        <f>+N82+N83</f>
        <v>0</v>
      </c>
      <c r="O81" s="26">
        <f>+O82+O83</f>
        <v>0</v>
      </c>
      <c r="P81" s="26">
        <f>+P82+P83</f>
        <v>0</v>
      </c>
    </row>
    <row r="82" spans="1:16" ht="15.75" customHeight="1" x14ac:dyDescent="0.25">
      <c r="A82" s="21" t="s">
        <v>14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19">
        <f>SUM(D82:O82)</f>
        <v>0</v>
      </c>
    </row>
    <row r="83" spans="1:16" ht="15.75" customHeight="1" thickBot="1" x14ac:dyDescent="0.3">
      <c r="A83" s="21" t="s">
        <v>13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0">
        <v>0</v>
      </c>
      <c r="P83" s="19">
        <f>SUM(D83:O83)</f>
        <v>0</v>
      </c>
    </row>
    <row r="84" spans="1:16" ht="15.75" customHeight="1" thickBot="1" x14ac:dyDescent="0.3">
      <c r="A84" s="23" t="s">
        <v>12</v>
      </c>
      <c r="B84" s="22">
        <f>+B85+B86</f>
        <v>0</v>
      </c>
      <c r="C84" s="22">
        <f>+C85+C86</f>
        <v>0</v>
      </c>
      <c r="D84" s="22">
        <f>+D85+D86</f>
        <v>0</v>
      </c>
      <c r="E84" s="22">
        <f>+E85+E86</f>
        <v>0</v>
      </c>
      <c r="F84" s="22">
        <f>+F85+F86</f>
        <v>0</v>
      </c>
      <c r="G84" s="22">
        <f>+G85+G86</f>
        <v>0</v>
      </c>
      <c r="H84" s="22">
        <f>+H85+H86</f>
        <v>0</v>
      </c>
      <c r="I84" s="22">
        <f>+I85+I86</f>
        <v>0</v>
      </c>
      <c r="J84" s="22">
        <f>+J85+J86</f>
        <v>0</v>
      </c>
      <c r="K84" s="22">
        <f>+K85+K86</f>
        <v>0</v>
      </c>
      <c r="L84" s="22">
        <f>+L85+L86</f>
        <v>0</v>
      </c>
      <c r="M84" s="22">
        <f>+M85+M86</f>
        <v>0</v>
      </c>
      <c r="N84" s="22">
        <f>+N85+N86</f>
        <v>0</v>
      </c>
      <c r="O84" s="22">
        <f>+O85+O86</f>
        <v>0</v>
      </c>
      <c r="P84" s="22">
        <f>+P85+P86</f>
        <v>0</v>
      </c>
    </row>
    <row r="85" spans="1:16" ht="15.75" customHeight="1" x14ac:dyDescent="0.25">
      <c r="A85" s="21" t="s">
        <v>11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19">
        <f>SUM(D85:O85)</f>
        <v>0</v>
      </c>
    </row>
    <row r="86" spans="1:16" ht="15.75" customHeight="1" thickBot="1" x14ac:dyDescent="0.3">
      <c r="A86" s="21" t="s">
        <v>10</v>
      </c>
      <c r="B86" s="24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0">
        <v>0</v>
      </c>
      <c r="P86" s="19">
        <f>SUM(D86:O86)</f>
        <v>0</v>
      </c>
    </row>
    <row r="87" spans="1:16" ht="15.75" customHeight="1" thickBot="1" x14ac:dyDescent="0.3">
      <c r="A87" s="23" t="s">
        <v>9</v>
      </c>
      <c r="B87" s="22">
        <f>+B88</f>
        <v>0</v>
      </c>
      <c r="C87" s="22">
        <f>+C88</f>
        <v>0</v>
      </c>
      <c r="D87" s="22">
        <f>+D88</f>
        <v>0</v>
      </c>
      <c r="E87" s="22">
        <f>+E88</f>
        <v>0</v>
      </c>
      <c r="F87" s="22">
        <f>+F88</f>
        <v>0</v>
      </c>
      <c r="G87" s="22">
        <f>+G88</f>
        <v>0</v>
      </c>
      <c r="H87" s="22">
        <f>+H88</f>
        <v>0</v>
      </c>
      <c r="I87" s="22">
        <f>+I88</f>
        <v>0</v>
      </c>
      <c r="J87" s="22">
        <f>+J88</f>
        <v>0</v>
      </c>
      <c r="K87" s="22">
        <f>+K88</f>
        <v>0</v>
      </c>
      <c r="L87" s="22">
        <f>+L88</f>
        <v>0</v>
      </c>
      <c r="M87" s="22">
        <f>+M88</f>
        <v>0</v>
      </c>
      <c r="N87" s="22">
        <f>+N88</f>
        <v>0</v>
      </c>
      <c r="O87" s="22">
        <f>+O88</f>
        <v>0</v>
      </c>
      <c r="P87" s="22">
        <f>+P88</f>
        <v>0</v>
      </c>
    </row>
    <row r="88" spans="1:16" ht="15.75" customHeight="1" thickBot="1" x14ac:dyDescent="0.3">
      <c r="A88" s="21" t="s">
        <v>8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19">
        <f>SUM(D88:O88)</f>
        <v>0</v>
      </c>
    </row>
    <row r="89" spans="1:16" ht="15.75" customHeight="1" thickBot="1" x14ac:dyDescent="0.3">
      <c r="A89" s="18" t="s">
        <v>7</v>
      </c>
      <c r="B89" s="16">
        <f>+B80</f>
        <v>0</v>
      </c>
      <c r="C89" s="16">
        <f>+C80</f>
        <v>0</v>
      </c>
      <c r="D89" s="16">
        <f>+D80</f>
        <v>0</v>
      </c>
      <c r="E89" s="16">
        <f>+E80</f>
        <v>0</v>
      </c>
      <c r="F89" s="16">
        <f>+F80</f>
        <v>0</v>
      </c>
      <c r="G89" s="16">
        <f>+G80</f>
        <v>0</v>
      </c>
      <c r="H89" s="16">
        <f>+H80</f>
        <v>0</v>
      </c>
      <c r="I89" s="16">
        <f>+I80</f>
        <v>0</v>
      </c>
      <c r="J89" s="16">
        <f>+J80</f>
        <v>0</v>
      </c>
      <c r="K89" s="16">
        <f>+K80</f>
        <v>0</v>
      </c>
      <c r="L89" s="17">
        <f>+L80</f>
        <v>0</v>
      </c>
      <c r="M89" s="17">
        <f>+M80</f>
        <v>0</v>
      </c>
      <c r="N89" s="16">
        <f>+M80</f>
        <v>0</v>
      </c>
      <c r="O89" s="16">
        <f>+N80</f>
        <v>0</v>
      </c>
      <c r="P89" s="16">
        <f>+P80</f>
        <v>0</v>
      </c>
    </row>
    <row r="90" spans="1:16" ht="15.75" customHeight="1" x14ac:dyDescent="0.25">
      <c r="A90" s="15" t="s">
        <v>6</v>
      </c>
      <c r="B90" s="13">
        <f>B66</f>
        <v>696521299</v>
      </c>
      <c r="C90" s="13">
        <f>C66</f>
        <v>766332504</v>
      </c>
      <c r="D90" s="13">
        <f>D66</f>
        <v>44862620.939999998</v>
      </c>
      <c r="E90" s="13">
        <f>E66</f>
        <v>45603368.069999993</v>
      </c>
      <c r="F90" s="13">
        <f>F66</f>
        <v>47846368.330000006</v>
      </c>
      <c r="G90" s="13">
        <f>G66</f>
        <v>49296720.529999994</v>
      </c>
      <c r="H90" s="13">
        <f>H66</f>
        <v>50599283.899999999</v>
      </c>
      <c r="I90" s="13">
        <f>I66</f>
        <v>81906443.040000021</v>
      </c>
      <c r="J90" s="13">
        <f>J66</f>
        <v>50421396.680000007</v>
      </c>
      <c r="K90" s="13">
        <f>K66</f>
        <v>56022294.159999989</v>
      </c>
      <c r="L90" s="13">
        <f>L66</f>
        <v>51547460.43</v>
      </c>
      <c r="M90" s="14">
        <f>M66</f>
        <v>54549665.289999999</v>
      </c>
      <c r="N90" s="13">
        <f>N66</f>
        <v>91602689.030000016</v>
      </c>
      <c r="O90" s="13">
        <f>O66</f>
        <v>126451453.78999999</v>
      </c>
      <c r="P90" s="13">
        <f>P66</f>
        <v>750709764.18999994</v>
      </c>
    </row>
    <row r="91" spans="1:16" ht="15.75" x14ac:dyDescent="0.25">
      <c r="A91" s="12" t="s">
        <v>5</v>
      </c>
      <c r="B91" s="7"/>
      <c r="C91" s="7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"/>
    </row>
    <row r="92" spans="1:16" ht="15.75" x14ac:dyDescent="0.25">
      <c r="A92" s="12" t="s">
        <v>4</v>
      </c>
      <c r="B92" s="10"/>
      <c r="C92" s="10"/>
      <c r="D92" s="10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1"/>
    </row>
    <row r="93" spans="1:16" ht="15.75" x14ac:dyDescent="0.25">
      <c r="A93" s="12" t="s">
        <v>3</v>
      </c>
      <c r="B93" s="10"/>
      <c r="C93" s="10"/>
      <c r="D93" s="10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1"/>
    </row>
    <row r="94" spans="1:16" ht="15.75" x14ac:dyDescent="0.25">
      <c r="A94" s="11"/>
      <c r="B94" s="10"/>
      <c r="C94" s="10"/>
      <c r="D94" s="10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1"/>
    </row>
    <row r="95" spans="1:16" ht="15.75" x14ac:dyDescent="0.25">
      <c r="A95" s="11"/>
      <c r="B95" s="10"/>
      <c r="C95" s="10"/>
      <c r="D95" s="10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1"/>
    </row>
    <row r="96" spans="1:16" ht="15.75" x14ac:dyDescent="0.25">
      <c r="A96" s="9"/>
      <c r="B96" s="8"/>
      <c r="C96" s="8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1"/>
    </row>
    <row r="97" spans="1:16" ht="15.75" x14ac:dyDescent="0.25">
      <c r="B97" s="1"/>
      <c r="D97" s="1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1"/>
    </row>
    <row r="98" spans="1:16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75" x14ac:dyDescent="0.25">
      <c r="A100" s="6"/>
      <c r="B100" s="1"/>
      <c r="D100" s="5"/>
      <c r="F100" s="4" t="s">
        <v>2</v>
      </c>
      <c r="G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B101" s="1"/>
      <c r="F101" s="3" t="s">
        <v>1</v>
      </c>
      <c r="G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B102" s="1"/>
      <c r="D102" s="1"/>
      <c r="F102" s="2" t="s">
        <v>0</v>
      </c>
      <c r="G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</sheetData>
  <mergeCells count="11">
    <mergeCell ref="D1:D3"/>
    <mergeCell ref="A4:P4"/>
    <mergeCell ref="A5:P5"/>
    <mergeCell ref="A6:P6"/>
    <mergeCell ref="A7:P7"/>
    <mergeCell ref="A9:P9"/>
    <mergeCell ref="A11:A12"/>
    <mergeCell ref="B11:B12"/>
    <mergeCell ref="C11:C12"/>
    <mergeCell ref="D11:P11"/>
    <mergeCell ref="A8:P8"/>
  </mergeCells>
  <printOptions horizontalCentered="1"/>
  <pageMargins left="0" right="0" top="0" bottom="0" header="0.31496062992125984" footer="0.31496062992125984"/>
  <pageSetup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2025-01-13T18:08:26Z</dcterms:created>
  <dcterms:modified xsi:type="dcterms:W3CDTF">2025-01-13T18:09:17Z</dcterms:modified>
</cp:coreProperties>
</file>