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2023\"/>
    </mc:Choice>
  </mc:AlternateContent>
  <xr:revisionPtr revIDLastSave="0" documentId="13_ncr:1_{41BC7445-2C4B-4A2E-BAFD-54A6D8942AF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rzo Modificado" sheetId="5" r:id="rId1"/>
    <sheet name="Marzo EJEC GAST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5" l="1"/>
  <c r="B36" i="5"/>
  <c r="C35" i="5"/>
  <c r="C33" i="5"/>
  <c r="C27" i="5"/>
  <c r="B26" i="5"/>
  <c r="C24" i="5"/>
  <c r="C23" i="5"/>
  <c r="C22" i="5"/>
  <c r="C21" i="5"/>
  <c r="C17" i="5"/>
  <c r="B16" i="5"/>
  <c r="C15" i="5"/>
  <c r="C12" i="5"/>
  <c r="C11" i="5"/>
  <c r="B10" i="5"/>
  <c r="C36" i="4"/>
  <c r="C34" i="4"/>
  <c r="C28" i="4"/>
  <c r="C25" i="4"/>
  <c r="C24" i="4"/>
  <c r="C23" i="4"/>
  <c r="C22" i="4"/>
  <c r="C18" i="4"/>
  <c r="C16" i="4"/>
  <c r="C13" i="4"/>
  <c r="C12" i="4"/>
  <c r="B9" i="5" l="1"/>
  <c r="B46" i="5"/>
  <c r="C26" i="5"/>
  <c r="C16" i="5"/>
  <c r="C10" i="5"/>
  <c r="P36" i="4"/>
  <c r="F18" i="4"/>
  <c r="F37" i="4"/>
  <c r="F27" i="4"/>
  <c r="F17" i="4"/>
  <c r="F11" i="4"/>
  <c r="F16" i="4"/>
  <c r="F13" i="4"/>
  <c r="F12" i="4"/>
  <c r="P12" i="4"/>
  <c r="P18" i="4"/>
  <c r="E11" i="4"/>
  <c r="D11" i="4"/>
  <c r="E37" i="4"/>
  <c r="E17" i="4"/>
  <c r="E27" i="4"/>
  <c r="C27" i="4"/>
  <c r="C17" i="4"/>
  <c r="C9" i="5" l="1"/>
  <c r="C46" i="5"/>
  <c r="F47" i="4"/>
  <c r="F10" i="4"/>
  <c r="E10" i="4"/>
  <c r="E47" i="4"/>
  <c r="P46" i="4" l="1"/>
  <c r="P45" i="4"/>
  <c r="P44" i="4"/>
  <c r="P43" i="4"/>
  <c r="P42" i="4"/>
  <c r="P41" i="4"/>
  <c r="P40" i="4"/>
  <c r="P39" i="4"/>
  <c r="P38" i="4"/>
  <c r="C37" i="4"/>
  <c r="B37" i="4"/>
  <c r="P35" i="4"/>
  <c r="P34" i="4"/>
  <c r="P33" i="4"/>
  <c r="P32" i="4"/>
  <c r="P31" i="4"/>
  <c r="P30" i="4"/>
  <c r="P29" i="4"/>
  <c r="B27" i="4"/>
  <c r="P26" i="4"/>
  <c r="P25" i="4"/>
  <c r="P24" i="4"/>
  <c r="P23" i="4"/>
  <c r="P22" i="4"/>
  <c r="P21" i="4"/>
  <c r="P20" i="4"/>
  <c r="P19" i="4"/>
  <c r="D17" i="4"/>
  <c r="B17" i="4"/>
  <c r="P16" i="4"/>
  <c r="P15" i="4"/>
  <c r="P14" i="4"/>
  <c r="P13" i="4"/>
  <c r="C11" i="4"/>
  <c r="B11" i="4"/>
  <c r="P11" i="4" l="1"/>
  <c r="B10" i="4"/>
  <c r="C10" i="4"/>
  <c r="P37" i="4"/>
  <c r="B47" i="4"/>
  <c r="P17" i="4"/>
  <c r="D47" i="4"/>
  <c r="D10" i="4"/>
  <c r="P27" i="4"/>
  <c r="C47" i="4"/>
  <c r="P10" i="4" l="1"/>
  <c r="P47" i="4"/>
</calcChain>
</file>

<file path=xl/sharedStrings.xml><?xml version="1.0" encoding="utf-8"?>
<sst xmlns="http://schemas.openxmlformats.org/spreadsheetml/2006/main" count="117" uniqueCount="73">
  <si>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</si>
  <si>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</si>
  <si>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</si>
  <si>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</si>
  <si>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</si>
  <si>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</si>
  <si>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</si>
  <si>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</si>
  <si>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</si>
  <si>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</si>
  <si>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</si>
  <si>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</si>
  <si>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</si>
  <si>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</si>
  <si>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</si>
  <si>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</si>
  <si>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</si>
  <si>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</si>
  <si>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</si>
  <si>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</si>
  <si>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</si>
  <si>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</si>
  <si>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</si>
  <si>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</si>
  <si>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</si>
  <si>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</si>
  <si>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</si>
  <si>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</si>
  <si>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</si>
  <si>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</si>
  <si>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</si>
  <si>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</si>
  <si>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</si>
  <si>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</si>
  <si>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</si>
  <si>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</si>
  <si>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</si>
  <si>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</si>
  <si>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</si>
  <si>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</si>
  <si>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</si>
  <si>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</si>
  <si>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</si>
  <si>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</si>
  <si>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</si>
  <si>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</si>
  <si>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</si>
  <si>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</si>
  <si>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</si>
  <si>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</si>
  <si>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</si>
  <si>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</si>
  <si>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</si>
  <si>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</si>
  <si>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</si>
  <si>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</si>
  <si>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</si>
  <si>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</si>
  <si>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Fuente: Sistema Integrado de Gestion Financiera (SIGEF)</t>
  </si>
  <si>
    <t>PRESUPUESTO MODIFICADO</t>
  </si>
  <si>
    <t xml:space="preserve">ANA EUNICE DOLORES THOMPSON </t>
  </si>
  <si>
    <t>Analista de Presupuesto</t>
  </si>
  <si>
    <t>REALIZADO POR:</t>
  </si>
  <si>
    <t>MINISTERIO DE CULTURA</t>
  </si>
  <si>
    <t>DIRECCIÓN GENERAL DE BELLAS ARTES</t>
  </si>
  <si>
    <t>Fecha de registro: el 03 de abril del 2023</t>
  </si>
  <si>
    <t>Fecha de imputación: hasta el 31 de marzo 2023</t>
  </si>
  <si>
    <t>MARZO 2023</t>
  </si>
  <si>
    <t>ANA EUNICE DOLORES THOMPSON</t>
  </si>
  <si>
    <t xml:space="preserve">    Analista de Presupuesto</t>
  </si>
  <si>
    <t xml:space="preserve">                                    REALIZADO POR:                                                                                                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</si>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</sst>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ont="1" applyAlignment="1"/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 indent="1"/>
    </xf>
    <xf numFmtId="0" fontId="0" fillId="0" borderId="6" xfId="0" applyFont="1" applyBorder="1" applyAlignment="1">
      <alignment horizontal="left" indent="2"/>
    </xf>
    <xf numFmtId="0" fontId="0" fillId="0" borderId="0" xfId="0" applyFont="1"/>
    <xf numFmtId="44" fontId="0" fillId="0" borderId="6" xfId="2" applyFont="1" applyBorder="1"/>
    <xf numFmtId="44" fontId="3" fillId="0" borderId="6" xfId="2" applyFont="1" applyBorder="1"/>
    <xf numFmtId="44" fontId="4" fillId="0" borderId="6" xfId="2" applyFont="1" applyBorder="1"/>
    <xf numFmtId="0" fontId="6" fillId="0" borderId="0" xfId="0" applyFont="1"/>
    <xf numFmtId="43" fontId="0" fillId="0" borderId="0" xfId="1" applyNumberFormat="1" applyFont="1"/>
    <xf numFmtId="43" fontId="0" fillId="0" borderId="0" xfId="1" applyNumberFormat="1" applyFont="1" applyAlignment="1"/>
    <xf numFmtId="43" fontId="0" fillId="0" borderId="0" xfId="1" applyFont="1"/>
    <xf numFmtId="43" fontId="2" fillId="3" borderId="6" xfId="1" applyNumberFormat="1" applyFont="1" applyFill="1" applyBorder="1" applyAlignment="1">
      <alignment horizontal="center"/>
    </xf>
    <xf numFmtId="43" fontId="2" fillId="3" borderId="6" xfId="1" applyFont="1" applyFill="1" applyBorder="1" applyAlignment="1">
      <alignment horizontal="center"/>
    </xf>
    <xf numFmtId="164" fontId="3" fillId="0" borderId="6" xfId="0" applyNumberFormat="1" applyFont="1" applyBorder="1"/>
    <xf numFmtId="44" fontId="3" fillId="0" borderId="6" xfId="2" applyFont="1" applyBorder="1" applyAlignment="1"/>
    <xf numFmtId="44" fontId="0" fillId="0" borderId="6" xfId="2" applyFont="1" applyBorder="1" applyAlignment="1"/>
    <xf numFmtId="44" fontId="7" fillId="0" borderId="6" xfId="2" applyFont="1" applyBorder="1"/>
    <xf numFmtId="0" fontId="0" fillId="4" borderId="6" xfId="0" applyFont="1" applyFill="1" applyBorder="1" applyAlignment="1">
      <alignment horizontal="left" indent="2"/>
    </xf>
    <xf numFmtId="44" fontId="0" fillId="4" borderId="6" xfId="2" applyFont="1" applyFill="1" applyBorder="1"/>
    <xf numFmtId="44" fontId="0" fillId="4" borderId="6" xfId="2" applyFont="1" applyFill="1" applyBorder="1" applyAlignment="1"/>
    <xf numFmtId="44" fontId="3" fillId="4" borderId="6" xfId="2" applyFont="1" applyFill="1" applyBorder="1"/>
    <xf numFmtId="0" fontId="2" fillId="2" borderId="6" xfId="0" applyFont="1" applyFill="1" applyBorder="1" applyAlignment="1">
      <alignment vertical="center"/>
    </xf>
    <xf numFmtId="44" fontId="2" fillId="2" borderId="6" xfId="2" applyFont="1" applyFill="1" applyBorder="1"/>
    <xf numFmtId="43" fontId="6" fillId="0" borderId="0" xfId="1" applyFont="1"/>
    <xf numFmtId="43" fontId="0" fillId="0" borderId="0" xfId="1" applyFont="1" applyAlignment="1"/>
    <xf numFmtId="0" fontId="0" fillId="0" borderId="0" xfId="0" applyFont="1" applyAlignment="1">
      <alignment horizontal="left"/>
    </xf>
    <xf numFmtId="44" fontId="6" fillId="0" borderId="6" xfId="2" applyFont="1" applyBorder="1"/>
    <xf numFmtId="0" fontId="3" fillId="0" borderId="0" xfId="0" applyFont="1" applyAlignment="1"/>
    <xf numFmtId="0" fontId="0" fillId="0" borderId="0" xfId="0" applyFont="1" applyAlignment="1">
      <alignment horizontal="center"/>
    </xf>
    <xf numFmtId="0" fontId="0" fillId="4" borderId="0" xfId="0" applyFont="1" applyFill="1"/>
    <xf numFmtId="4" fontId="0" fillId="0" borderId="0" xfId="0" applyNumberFormat="1"/>
    <xf numFmtId="4" fontId="0" fillId="0" borderId="6" xfId="2" applyNumberFormat="1" applyFont="1" applyBorder="1" applyAlignment="1"/>
    <xf numFmtId="4" fontId="0" fillId="0" borderId="6" xfId="0" applyNumberFormat="1" applyBorder="1"/>
    <xf numFmtId="0" fontId="8" fillId="0" borderId="0" xfId="0" applyFont="1"/>
    <xf numFmtId="44" fontId="8" fillId="0" borderId="6" xfId="2" applyFont="1" applyBorder="1"/>
    <xf numFmtId="44" fontId="8" fillId="4" borderId="6" xfId="2" applyFont="1" applyFill="1" applyBorder="1"/>
    <xf numFmtId="0" fontId="3" fillId="0" borderId="0" xfId="0" applyFont="1" applyAlignment="1">
      <alignment horizontal="center"/>
    </xf>
    <xf numFmtId="0" fontId="9" fillId="0" borderId="0" xfId="0" applyFont="1" applyAlignment="1"/>
    <xf numFmtId="0" fontId="2" fillId="2" borderId="6" xfId="0" applyFont="1" applyFill="1" applyBorder="1" applyAlignment="1">
      <alignment horizontal="left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6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wrapText="1" readingOrder="1"/>
    </xf>
    <xf numFmtId="0" fontId="5" fillId="0" borderId="0" xfId="0" applyFont="1" applyBorder="1" applyAlignment="1">
      <alignment horizontal="center" wrapText="1" readingOrder="1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12" fillId="0" borderId="0" xfId="0" applyFont="1"/>
    <xf numFmtId="0" fontId="14" fillId="2" borderId="1" xfId="0" applyFont="1" applyFill="1" applyBorder="1" applyAlignment="1">
      <alignment horizontal="left" vertical="center"/>
    </xf>
    <xf numFmtId="43" fontId="14" fillId="2" borderId="1" xfId="1" applyNumberFormat="1" applyFont="1" applyFill="1" applyBorder="1" applyAlignment="1">
      <alignment horizontal="center" vertical="center" wrapText="1"/>
    </xf>
    <xf numFmtId="4" fontId="14" fillId="2" borderId="1" xfId="1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/>
    </xf>
    <xf numFmtId="43" fontId="14" fillId="2" borderId="9" xfId="1" applyNumberFormat="1" applyFont="1" applyFill="1" applyBorder="1" applyAlignment="1">
      <alignment horizontal="center" vertical="center" wrapText="1"/>
    </xf>
    <xf numFmtId="4" fontId="14" fillId="2" borderId="9" xfId="1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/>
    </xf>
    <xf numFmtId="44" fontId="13" fillId="0" borderId="6" xfId="2" applyFont="1" applyBorder="1" applyAlignment="1"/>
    <xf numFmtId="0" fontId="12" fillId="0" borderId="6" xfId="0" applyFont="1" applyBorder="1" applyAlignment="1">
      <alignment horizontal="left"/>
    </xf>
    <xf numFmtId="44" fontId="12" fillId="0" borderId="6" xfId="2" applyFont="1" applyBorder="1" applyAlignment="1"/>
    <xf numFmtId="44" fontId="12" fillId="4" borderId="6" xfId="2" applyFont="1" applyFill="1" applyBorder="1" applyAlignment="1"/>
    <xf numFmtId="0" fontId="14" fillId="2" borderId="0" xfId="0" applyFont="1" applyFill="1" applyBorder="1" applyAlignment="1">
      <alignment vertical="center"/>
    </xf>
    <xf numFmtId="44" fontId="14" fillId="2" borderId="7" xfId="2" applyFont="1" applyFill="1" applyBorder="1" applyAlignment="1"/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3" fillId="0" borderId="2" xfId="0" applyFont="1" applyBorder="1" applyAlignment="1"/>
    <xf numFmtId="0" fontId="13" fillId="0" borderId="3" xfId="0" applyFont="1" applyBorder="1" applyAlignment="1"/>
    <xf numFmtId="0" fontId="13" fillId="0" borderId="4" xfId="0" applyFont="1" applyBorder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201706</xdr:colOff>
      <xdr:row>0</xdr:row>
      <xdr:rowOff>0</xdr:rowOff>
    </xdr:from>
    <xdr:to>
      <xdr:col>2</xdr:col>
      <xdr:colOff>1257860</xdr:colOff>
      <xdr:row>3</xdr:row>
      <xdr:rowOff>190500</xdr:rowOff>
    </xdr:to>
    <xdr:pic>
      <xdr:nvPicPr>
        <xdr:cNvPr id="2" name="Imagen 1" descr="Ministerio de Cultura - Amin Rodríguez">
          <a:extLst>
            <a:ext uri="{FF2B5EF4-FFF2-40B4-BE49-F238E27FC236}">
              <a16:creationId xmlns:a16="http://schemas.microsoft.com/office/drawing/2014/main" id="{D9529ED6-C5BB-432C-A8F8-7F0C33375F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206" y="0"/>
          <a:ext cx="1056154" cy="8516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67237</xdr:rowOff>
    </xdr:from>
    <xdr:to>
      <xdr:col>0</xdr:col>
      <xdr:colOff>1053353</xdr:colOff>
      <xdr:row>3</xdr:row>
      <xdr:rowOff>168090</xdr:rowOff>
    </xdr:to>
    <xdr:pic>
      <xdr:nvPicPr>
        <xdr:cNvPr id="3" name="Imagen 2" descr="Dirección General de Bellas Artes | DGBA - Inicio">
          <a:extLst>
            <a:ext uri="{FF2B5EF4-FFF2-40B4-BE49-F238E27FC236}">
              <a16:creationId xmlns:a16="http://schemas.microsoft.com/office/drawing/2014/main" id="{43E728DC-1FCF-4C96-B5EA-B65DFA82096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03" r="30976"/>
        <a:stretch/>
      </xdr:blipFill>
      <xdr:spPr bwMode="auto">
        <a:xfrm>
          <a:off x="0" y="67237"/>
          <a:ext cx="1053353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1053353</xdr:colOff>
      <xdr:row>4</xdr:row>
      <xdr:rowOff>0</xdr:rowOff>
    </xdr:to>
    <xdr:pic>
      <xdr:nvPicPr>
        <xdr:cNvPr id="4" name="Imagen 3" descr="Dirección General de Bellas Artes | DGBA - Inicio">
          <a:extLst>
            <a:ext uri="{FF2B5EF4-FFF2-40B4-BE49-F238E27FC236}">
              <a16:creationId xmlns:a16="http://schemas.microsoft.com/office/drawing/2014/main" id="{3BC38C58-3807-482F-AD80-65D8A61EB08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03" r="30976"/>
        <a:stretch/>
      </xdr:blipFill>
      <xdr:spPr bwMode="auto">
        <a:xfrm>
          <a:off x="0" y="0"/>
          <a:ext cx="1053353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1152525</xdr:colOff>
      <xdr:row>0</xdr:row>
      <xdr:rowOff>0</xdr:rowOff>
    </xdr:from>
    <xdr:to>
      <xdr:col>15</xdr:col>
      <xdr:colOff>999004</xdr:colOff>
      <xdr:row>4</xdr:row>
      <xdr:rowOff>89647</xdr:rowOff>
    </xdr:to>
    <xdr:pic>
      <xdr:nvPicPr>
        <xdr:cNvPr id="5" name="Imagen 4" descr="Ministerio de Cultura - Amin Rodríguez">
          <a:extLst>
            <a:ext uri="{FF2B5EF4-FFF2-40B4-BE49-F238E27FC236}">
              <a16:creationId xmlns:a16="http://schemas.microsoft.com/office/drawing/2014/main" id="{D374449C-4CEB-443C-8825-D242773EAA6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0"/>
          <a:ext cx="1056154" cy="8516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dimension ref="A1:D52"/>
  <sheetViews>
    <sheetView zoomScale="85" zoomScaleNormal="85" workbookViewId="0">
      <selection activeCell="A5" sqref="A1:C5"/>
    </sheetView>
  </sheetViews>
  <sheetFormatPr baseColWidth="10" defaultRowHeight="15.75" x14ac:dyDescent="0.25"/>
  <cols>
    <col min="1" max="1" width="52.140625" style="35" customWidth="1"/>
    <col min="2" max="2" width="18.42578125" style="35" customWidth="1"/>
    <col min="3" max="3" width="19.42578125" style="35" customWidth="1"/>
    <col min="4" max="4" width="11.42578125" style="5"/>
  </cols>
  <sheetData>
    <row r="1" spans="1:3" s="39" customFormat="1" ht="18.75" x14ac:dyDescent="0.3">
      <c r="A1" s="50" t="s">
        <v>63</v>
      </c>
      <c r="B1" s="50"/>
      <c r="C1" s="50"/>
    </row>
    <row r="2" spans="1:3" s="47" customFormat="1" ht="18.75" x14ac:dyDescent="0.3">
      <c r="A2" s="51" t="s">
        <v>64</v>
      </c>
      <c r="B2" s="51"/>
      <c r="C2" s="51"/>
    </row>
    <row r="3" spans="1:3" s="47" customFormat="1" ht="15" customHeight="1" x14ac:dyDescent="0.3">
      <c r="A3" s="52" t="s">
        <v>59</v>
      </c>
      <c r="B3" s="52"/>
      <c r="C3" s="52"/>
    </row>
    <row r="4" spans="1:3" s="47" customFormat="1" ht="18.75" x14ac:dyDescent="0.3">
      <c r="A4" s="53" t="s">
        <v>67</v>
      </c>
      <c r="B4" s="53"/>
      <c r="C4" s="53"/>
    </row>
    <row r="5" spans="1:3" s="47" customFormat="1" ht="14.25" customHeight="1" x14ac:dyDescent="0.3">
      <c r="A5" s="50" t="s">
        <v>1</v>
      </c>
      <c r="B5" s="50"/>
      <c r="C5" s="50"/>
    </row>
    <row r="6" spans="1:3" s="47" customFormat="1" ht="9.75" customHeight="1" x14ac:dyDescent="0.3">
      <c r="A6" s="54"/>
      <c r="B6" s="54"/>
      <c r="C6" s="54"/>
    </row>
    <row r="7" spans="1:3" ht="15" x14ac:dyDescent="0.25">
      <c r="A7" s="55" t="s">
        <v>2</v>
      </c>
      <c r="B7" s="56" t="s">
        <v>3</v>
      </c>
      <c r="C7" s="57" t="s">
        <v>4</v>
      </c>
    </row>
    <row r="8" spans="1:3" ht="15" x14ac:dyDescent="0.25">
      <c r="A8" s="58"/>
      <c r="B8" s="59"/>
      <c r="C8" s="60"/>
    </row>
    <row r="9" spans="1:3" ht="15" x14ac:dyDescent="0.25">
      <c r="A9" s="61" t="s">
        <v>5</v>
      </c>
      <c r="B9" s="62">
        <f>B10+B16+B26+B36</f>
        <v>587852991</v>
      </c>
      <c r="C9" s="62">
        <f>C10+C16+C26+C36</f>
        <v>587852991</v>
      </c>
    </row>
    <row r="10" spans="1:3" ht="15" x14ac:dyDescent="0.25">
      <c r="A10" s="61" t="s">
        <v>6</v>
      </c>
      <c r="B10" s="62">
        <f>SUM(B11:B15)</f>
        <v>485837993</v>
      </c>
      <c r="C10" s="62">
        <f>C11+C12+C13+C15</f>
        <v>521001817</v>
      </c>
    </row>
    <row r="11" spans="1:3" ht="15" x14ac:dyDescent="0.25">
      <c r="A11" s="63" t="s">
        <v>7</v>
      </c>
      <c r="B11" s="64">
        <v>425630162</v>
      </c>
      <c r="C11" s="64">
        <f>338707746+400000+95000+67419000+1105000+2340000+1009624+34825580+1000000+600000</f>
        <v>447501950</v>
      </c>
    </row>
    <row r="12" spans="1:3" ht="15" x14ac:dyDescent="0.25">
      <c r="A12" s="63" t="s">
        <v>8</v>
      </c>
      <c r="B12" s="64">
        <v>10350834</v>
      </c>
      <c r="C12" s="64">
        <f>200000+4500000+5662098</f>
        <v>10362098</v>
      </c>
    </row>
    <row r="13" spans="1:3" ht="15" x14ac:dyDescent="0.25">
      <c r="A13" s="63" t="s">
        <v>9</v>
      </c>
      <c r="B13" s="64">
        <v>396000</v>
      </c>
      <c r="C13" s="64">
        <v>396000</v>
      </c>
    </row>
    <row r="14" spans="1:3" ht="15" x14ac:dyDescent="0.25">
      <c r="A14" s="63" t="s">
        <v>10</v>
      </c>
      <c r="B14" s="64">
        <v>0</v>
      </c>
      <c r="C14" s="64">
        <v>0</v>
      </c>
    </row>
    <row r="15" spans="1:3" ht="15" x14ac:dyDescent="0.25">
      <c r="A15" s="63" t="s">
        <v>11</v>
      </c>
      <c r="B15" s="64">
        <v>49460997</v>
      </c>
      <c r="C15" s="64">
        <f>29177330+29267362+4297077</f>
        <v>62741769</v>
      </c>
    </row>
    <row r="16" spans="1:3" ht="15" x14ac:dyDescent="0.25">
      <c r="A16" s="61" t="s">
        <v>12</v>
      </c>
      <c r="B16" s="62">
        <f>SUM(B17:B25)</f>
        <v>73550000</v>
      </c>
      <c r="C16" s="62">
        <f>C17+C18+C19+C20+C21+C22+C23+C24+C25</f>
        <v>54828520</v>
      </c>
    </row>
    <row r="17" spans="1:3" ht="15" x14ac:dyDescent="0.25">
      <c r="A17" s="63" t="s">
        <v>13</v>
      </c>
      <c r="B17" s="64">
        <v>41300000</v>
      </c>
      <c r="C17" s="65">
        <f>5200000+34000000+655000+200000</f>
        <v>40055000</v>
      </c>
    </row>
    <row r="18" spans="1:3" ht="15" x14ac:dyDescent="0.25">
      <c r="A18" s="63" t="s">
        <v>14</v>
      </c>
      <c r="B18" s="64">
        <v>2000000</v>
      </c>
      <c r="C18" s="65">
        <v>600000</v>
      </c>
    </row>
    <row r="19" spans="1:3" ht="15" x14ac:dyDescent="0.25">
      <c r="A19" s="63" t="s">
        <v>15</v>
      </c>
      <c r="B19" s="64">
        <v>2000000</v>
      </c>
      <c r="C19" s="65">
        <v>800000</v>
      </c>
    </row>
    <row r="20" spans="1:3" ht="15" x14ac:dyDescent="0.25">
      <c r="A20" s="63" t="s">
        <v>16</v>
      </c>
      <c r="B20" s="64">
        <v>2000000</v>
      </c>
      <c r="C20" s="65">
        <v>0</v>
      </c>
    </row>
    <row r="21" spans="1:3" ht="15" x14ac:dyDescent="0.25">
      <c r="A21" s="63" t="s">
        <v>17</v>
      </c>
      <c r="B21" s="64">
        <v>2000000</v>
      </c>
      <c r="C21" s="65">
        <f>836680+210000+220000+340000</f>
        <v>1606680</v>
      </c>
    </row>
    <row r="22" spans="1:3" ht="15" x14ac:dyDescent="0.25">
      <c r="A22" s="63" t="s">
        <v>18</v>
      </c>
      <c r="B22" s="64">
        <v>4800000</v>
      </c>
      <c r="C22" s="64">
        <f>251054+4115786</f>
        <v>4366840</v>
      </c>
    </row>
    <row r="23" spans="1:3" ht="15" x14ac:dyDescent="0.25">
      <c r="A23" s="63" t="s">
        <v>19</v>
      </c>
      <c r="B23" s="64">
        <v>8500000</v>
      </c>
      <c r="C23" s="64">
        <f>100000+400000+300000</f>
        <v>800000</v>
      </c>
    </row>
    <row r="24" spans="1:3" ht="15" x14ac:dyDescent="0.25">
      <c r="A24" s="63" t="s">
        <v>20</v>
      </c>
      <c r="B24" s="64">
        <v>7950000</v>
      </c>
      <c r="C24" s="64">
        <f>300000+500000+3000000+100000+100000</f>
        <v>4000000</v>
      </c>
    </row>
    <row r="25" spans="1:3" ht="15" x14ac:dyDescent="0.25">
      <c r="A25" s="63" t="s">
        <v>21</v>
      </c>
      <c r="B25" s="64">
        <v>3000000</v>
      </c>
      <c r="C25" s="64">
        <v>2600000</v>
      </c>
    </row>
    <row r="26" spans="1:3" ht="15" x14ac:dyDescent="0.25">
      <c r="A26" s="61" t="s">
        <v>22</v>
      </c>
      <c r="B26" s="62">
        <f>SUM(B27:B35)</f>
        <v>15765000</v>
      </c>
      <c r="C26" s="62">
        <f>C27+C28+C29+C31+C32+C33+C35</f>
        <v>9322654</v>
      </c>
    </row>
    <row r="27" spans="1:3" ht="15" x14ac:dyDescent="0.25">
      <c r="A27" s="63" t="s">
        <v>23</v>
      </c>
      <c r="B27" s="64">
        <v>800000</v>
      </c>
      <c r="C27" s="64">
        <f>355000+245000</f>
        <v>600000</v>
      </c>
    </row>
    <row r="28" spans="1:3" ht="15" x14ac:dyDescent="0.25">
      <c r="A28" s="63" t="s">
        <v>24</v>
      </c>
      <c r="B28" s="64">
        <v>700000</v>
      </c>
      <c r="C28" s="64">
        <v>0</v>
      </c>
    </row>
    <row r="29" spans="1:3" ht="15" x14ac:dyDescent="0.25">
      <c r="A29" s="63" t="s">
        <v>25</v>
      </c>
      <c r="B29" s="64">
        <v>685000</v>
      </c>
      <c r="C29" s="64">
        <v>300000</v>
      </c>
    </row>
    <row r="30" spans="1:3" ht="15" x14ac:dyDescent="0.25">
      <c r="A30" s="63" t="s">
        <v>26</v>
      </c>
      <c r="B30" s="64">
        <v>0</v>
      </c>
      <c r="C30" s="64">
        <v>0</v>
      </c>
    </row>
    <row r="31" spans="1:3" ht="15" x14ac:dyDescent="0.25">
      <c r="A31" s="63" t="s">
        <v>27</v>
      </c>
      <c r="B31" s="64">
        <v>0</v>
      </c>
      <c r="C31" s="64">
        <v>0</v>
      </c>
    </row>
    <row r="32" spans="1:3" ht="15" x14ac:dyDescent="0.25">
      <c r="A32" s="63" t="s">
        <v>28</v>
      </c>
      <c r="B32" s="64">
        <v>180000</v>
      </c>
      <c r="C32" s="64">
        <v>180000</v>
      </c>
    </row>
    <row r="33" spans="1:3" ht="15" x14ac:dyDescent="0.25">
      <c r="A33" s="63" t="s">
        <v>29</v>
      </c>
      <c r="B33" s="64">
        <v>6700000</v>
      </c>
      <c r="C33" s="64">
        <f>4500000+2000000+185000+15000</f>
        <v>6700000</v>
      </c>
    </row>
    <row r="34" spans="1:3" ht="15" x14ac:dyDescent="0.25">
      <c r="A34" s="63" t="s">
        <v>30</v>
      </c>
      <c r="B34" s="64"/>
      <c r="C34" s="64">
        <v>0</v>
      </c>
    </row>
    <row r="35" spans="1:3" ht="15" x14ac:dyDescent="0.25">
      <c r="A35" s="63" t="s">
        <v>31</v>
      </c>
      <c r="B35" s="64">
        <v>6700000</v>
      </c>
      <c r="C35" s="64">
        <f>192654+400000+400000+50000+100000+400000</f>
        <v>1542654</v>
      </c>
    </row>
    <row r="36" spans="1:3" ht="15" x14ac:dyDescent="0.25">
      <c r="A36" s="61" t="s">
        <v>32</v>
      </c>
      <c r="B36" s="62">
        <f>SUM(B37:B45)</f>
        <v>12699998</v>
      </c>
      <c r="C36" s="62">
        <f>SUM(C37:C45)</f>
        <v>2700000</v>
      </c>
    </row>
    <row r="37" spans="1:3" ht="15" x14ac:dyDescent="0.25">
      <c r="A37" s="63" t="s">
        <v>33</v>
      </c>
      <c r="B37" s="64">
        <v>7000000</v>
      </c>
      <c r="C37" s="64">
        <v>0</v>
      </c>
    </row>
    <row r="38" spans="1:3" ht="15" x14ac:dyDescent="0.25">
      <c r="A38" s="63" t="s">
        <v>34</v>
      </c>
      <c r="B38" s="64">
        <v>0</v>
      </c>
      <c r="C38" s="64">
        <v>0</v>
      </c>
    </row>
    <row r="39" spans="1:3" ht="15" x14ac:dyDescent="0.25">
      <c r="A39" s="63" t="s">
        <v>35</v>
      </c>
      <c r="B39" s="64">
        <v>0</v>
      </c>
      <c r="C39" s="64">
        <v>0</v>
      </c>
    </row>
    <row r="40" spans="1:3" ht="15" x14ac:dyDescent="0.25">
      <c r="A40" s="63" t="s">
        <v>36</v>
      </c>
      <c r="B40" s="64">
        <v>5200000</v>
      </c>
      <c r="C40" s="64">
        <v>2700000</v>
      </c>
    </row>
    <row r="41" spans="1:3" ht="15" x14ac:dyDescent="0.25">
      <c r="A41" s="63" t="s">
        <v>37</v>
      </c>
      <c r="B41" s="64">
        <v>499998</v>
      </c>
      <c r="C41" s="64">
        <v>0</v>
      </c>
    </row>
    <row r="42" spans="1:3" ht="15" x14ac:dyDescent="0.25">
      <c r="A42" s="63" t="s">
        <v>38</v>
      </c>
      <c r="B42" s="64">
        <v>0</v>
      </c>
      <c r="C42" s="64">
        <v>0</v>
      </c>
    </row>
    <row r="43" spans="1:3" ht="15" x14ac:dyDescent="0.25">
      <c r="A43" s="63" t="s">
        <v>39</v>
      </c>
      <c r="B43" s="64">
        <v>0</v>
      </c>
      <c r="C43" s="64">
        <v>0</v>
      </c>
    </row>
    <row r="44" spans="1:3" ht="15" x14ac:dyDescent="0.25">
      <c r="A44" s="63" t="s">
        <v>40</v>
      </c>
      <c r="B44" s="64">
        <v>0</v>
      </c>
      <c r="C44" s="64">
        <v>0</v>
      </c>
    </row>
    <row r="45" spans="1:3" ht="15" x14ac:dyDescent="0.25">
      <c r="A45" s="63" t="s">
        <v>41</v>
      </c>
      <c r="B45" s="64"/>
      <c r="C45" s="64"/>
    </row>
    <row r="46" spans="1:3" thickBot="1" x14ac:dyDescent="0.3">
      <c r="A46" s="66" t="s">
        <v>42</v>
      </c>
      <c r="B46" s="67">
        <f>+B10+B16+B26+B36</f>
        <v>587852991</v>
      </c>
      <c r="C46" s="67">
        <f>+C10+C16+C26+C36</f>
        <v>587852991</v>
      </c>
    </row>
    <row r="47" spans="1:3" thickTop="1" x14ac:dyDescent="0.25">
      <c r="A47" s="68" t="s">
        <v>71</v>
      </c>
      <c r="B47" s="69"/>
      <c r="C47" s="70"/>
    </row>
    <row r="48" spans="1:3" ht="15" x14ac:dyDescent="0.25">
      <c r="A48" s="71" t="s">
        <v>72</v>
      </c>
      <c r="B48" s="72"/>
      <c r="C48" s="73"/>
    </row>
    <row r="50" spans="1:3" ht="15" x14ac:dyDescent="0.25">
      <c r="A50" s="48" t="s">
        <v>62</v>
      </c>
      <c r="B50" s="48"/>
      <c r="C50" s="48"/>
    </row>
    <row r="51" spans="1:3" ht="15" x14ac:dyDescent="0.25">
      <c r="A51" s="49" t="s">
        <v>60</v>
      </c>
      <c r="B51" s="49"/>
      <c r="C51" s="49"/>
    </row>
    <row r="52" spans="1:3" ht="15" x14ac:dyDescent="0.25">
      <c r="A52" s="48" t="s">
        <v>61</v>
      </c>
      <c r="B52" s="48"/>
      <c r="C52" s="48"/>
    </row>
  </sheetData>
  <mergeCells count="13">
    <mergeCell ref="A51:C51"/>
    <mergeCell ref="A52:C52"/>
    <mergeCell ref="A1:C1"/>
    <mergeCell ref="A2:C2"/>
    <mergeCell ref="A3:C3"/>
    <mergeCell ref="A4:C4"/>
    <mergeCell ref="A5:C5"/>
    <mergeCell ref="A7:A8"/>
    <mergeCell ref="B7:B8"/>
    <mergeCell ref="C7:C8"/>
    <mergeCell ref="A47:C47"/>
    <mergeCell ref="A48:C48"/>
    <mergeCell ref="A50:C50"/>
  </mergeCells>
  <pageMargins left="0.70866141732283472" right="0.70866141732283472" top="0.15748031496062992" bottom="0.15748031496062992" header="0.31496062992125984" footer="0.1574803149606299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8"/>
  <sheetViews>
    <sheetView tabSelected="1" zoomScaleNormal="100" workbookViewId="0">
      <selection activeCell="R10" sqref="R10"/>
    </sheetView>
  </sheetViews>
  <sheetFormatPr baseColWidth="10" defaultRowHeight="15" x14ac:dyDescent="0.25"/>
  <cols>
    <col min="1" max="1" width="48.140625" style="5" customWidth="1"/>
    <col min="2" max="2" width="18.7109375" style="5" customWidth="1"/>
    <col min="3" max="3" width="18.42578125" style="9" customWidth="1"/>
    <col min="4" max="4" width="19.28515625" style="5" customWidth="1"/>
    <col min="5" max="5" width="16" style="5" customWidth="1"/>
    <col min="6" max="6" width="18.140625" style="5" customWidth="1"/>
    <col min="7" max="7" width="4.5703125" style="5" hidden="1" customWidth="1"/>
    <col min="8" max="8" width="4" style="5" hidden="1" customWidth="1"/>
    <col min="9" max="9" width="3.85546875" style="5" hidden="1" customWidth="1"/>
    <col min="10" max="10" width="4" style="5" hidden="1" customWidth="1"/>
    <col min="11" max="11" width="2.7109375" style="5" hidden="1" customWidth="1"/>
    <col min="12" max="12" width="2.140625" style="5" hidden="1" customWidth="1"/>
    <col min="13" max="13" width="4.7109375" style="5" hidden="1" customWidth="1"/>
    <col min="14" max="14" width="5" style="5" hidden="1" customWidth="1"/>
    <col min="15" max="15" width="6" style="5" hidden="1" customWidth="1"/>
    <col min="16" max="16" width="17.5703125" style="5" customWidth="1"/>
    <col min="17" max="16384" width="11.42578125" style="5"/>
  </cols>
  <sheetData>
    <row r="1" spans="1:16" x14ac:dyDescent="0.25">
      <c r="A1" s="43" t="s">
        <v>63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x14ac:dyDescent="0.25">
      <c r="A2" s="43" t="s">
        <v>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x14ac:dyDescent="0.25">
      <c r="A3" s="45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x14ac:dyDescent="0.25">
      <c r="A4" s="43">
        <v>2023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x14ac:dyDescent="0.25">
      <c r="A5" s="44" t="s">
        <v>43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x14ac:dyDescent="0.25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x14ac:dyDescent="0.25">
      <c r="D7" s="10"/>
      <c r="E7" s="11"/>
      <c r="F7" s="10"/>
      <c r="G7" s="12"/>
      <c r="H7" s="12"/>
      <c r="I7" s="12"/>
      <c r="J7" s="12"/>
      <c r="K7" s="12"/>
      <c r="L7" s="12"/>
      <c r="M7" s="12"/>
      <c r="N7" s="12"/>
      <c r="O7" s="12"/>
      <c r="P7" s="10"/>
    </row>
    <row r="8" spans="1:16" x14ac:dyDescent="0.25">
      <c r="A8" s="40" t="s">
        <v>2</v>
      </c>
      <c r="B8" s="41" t="s">
        <v>3</v>
      </c>
      <c r="C8" s="41" t="s">
        <v>4</v>
      </c>
      <c r="D8" s="42" t="s">
        <v>44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x14ac:dyDescent="0.25">
      <c r="A9" s="40"/>
      <c r="B9" s="41"/>
      <c r="C9" s="41"/>
      <c r="D9" s="13" t="s">
        <v>45</v>
      </c>
      <c r="E9" s="13" t="s">
        <v>46</v>
      </c>
      <c r="F9" s="13" t="s">
        <v>47</v>
      </c>
      <c r="G9" s="14" t="s">
        <v>48</v>
      </c>
      <c r="H9" s="14" t="s">
        <v>49</v>
      </c>
      <c r="I9" s="14" t="s">
        <v>50</v>
      </c>
      <c r="J9" s="14" t="s">
        <v>51</v>
      </c>
      <c r="K9" s="14" t="s">
        <v>52</v>
      </c>
      <c r="L9" s="14" t="s">
        <v>53</v>
      </c>
      <c r="M9" s="14" t="s">
        <v>54</v>
      </c>
      <c r="N9" s="14" t="s">
        <v>55</v>
      </c>
      <c r="O9" s="14" t="s">
        <v>56</v>
      </c>
      <c r="P9" s="13" t="s">
        <v>57</v>
      </c>
    </row>
    <row r="10" spans="1:16" x14ac:dyDescent="0.25">
      <c r="A10" s="2" t="s">
        <v>5</v>
      </c>
      <c r="B10" s="15">
        <f>B11+B17+B27+B37</f>
        <v>587852991</v>
      </c>
      <c r="C10" s="15">
        <f>C11+C17+C27+C37</f>
        <v>587852991</v>
      </c>
      <c r="D10" s="7">
        <f>D11+D17+D27+D37</f>
        <v>42274531.18</v>
      </c>
      <c r="E10" s="16">
        <f>E11+E17+E27+E37</f>
        <v>40931776.409999996</v>
      </c>
      <c r="F10" s="16">
        <f>F11+F17+F27+F37</f>
        <v>43616404.719999999</v>
      </c>
      <c r="G10" s="7"/>
      <c r="H10" s="7"/>
      <c r="I10" s="7"/>
      <c r="J10" s="7"/>
      <c r="K10" s="7"/>
      <c r="L10" s="7"/>
      <c r="M10" s="7"/>
      <c r="N10" s="7"/>
      <c r="O10" s="7"/>
      <c r="P10" s="7">
        <f>P11+P17+P27+P37</f>
        <v>126822712.31</v>
      </c>
    </row>
    <row r="11" spans="1:16" x14ac:dyDescent="0.25">
      <c r="A11" s="3" t="s">
        <v>6</v>
      </c>
      <c r="B11" s="15">
        <f t="shared" ref="B11:C11" si="0">SUM(B12:B16)</f>
        <v>485837993</v>
      </c>
      <c r="C11" s="15">
        <f t="shared" si="0"/>
        <v>521001817</v>
      </c>
      <c r="D11" s="7">
        <f>SUM(D12:D16)</f>
        <v>39741946.07</v>
      </c>
      <c r="E11" s="16">
        <f>SUM(E12:E16)</f>
        <v>39281247.229999997</v>
      </c>
      <c r="F11" s="16">
        <f>SUM(F12:F16)</f>
        <v>39656875.129999995</v>
      </c>
      <c r="G11" s="7"/>
      <c r="H11" s="7"/>
      <c r="I11" s="7"/>
      <c r="J11" s="7"/>
      <c r="K11" s="7"/>
      <c r="L11" s="7"/>
      <c r="M11" s="7"/>
      <c r="N11" s="7"/>
      <c r="O11" s="7"/>
      <c r="P11" s="7">
        <f>SUM(P12:P16)</f>
        <v>118680068.42999999</v>
      </c>
    </row>
    <row r="12" spans="1:16" ht="15.75" x14ac:dyDescent="0.25">
      <c r="A12" s="4" t="s">
        <v>7</v>
      </c>
      <c r="B12" s="6">
        <v>425630162</v>
      </c>
      <c r="C12" s="36">
        <f>338707746+400000+95000+67419000+1105000+2340000+1009624+34825580+1000000+600000</f>
        <v>447501950</v>
      </c>
      <c r="D12" s="6">
        <v>34174364.109999999</v>
      </c>
      <c r="E12" s="17">
        <v>33774764.109999999</v>
      </c>
      <c r="F12" s="34">
        <f>27128228.78+35000+5434000+833000+290000+84135.33+180000+128057.22</f>
        <v>34112421.329999998</v>
      </c>
      <c r="G12" s="6"/>
      <c r="H12" s="6"/>
      <c r="I12" s="6"/>
      <c r="J12" s="18"/>
      <c r="K12" s="6"/>
      <c r="L12" s="6"/>
      <c r="M12" s="6"/>
      <c r="N12" s="6"/>
      <c r="O12" s="6"/>
      <c r="P12" s="6">
        <f>SUM(D12:O12)</f>
        <v>102061549.55</v>
      </c>
    </row>
    <row r="13" spans="1:16" ht="15.75" x14ac:dyDescent="0.25">
      <c r="A13" s="4" t="s">
        <v>8</v>
      </c>
      <c r="B13" s="6">
        <v>10350834</v>
      </c>
      <c r="C13" s="36">
        <f>200000+4500000+5662098</f>
        <v>10362098</v>
      </c>
      <c r="D13" s="6">
        <v>2784894.89</v>
      </c>
      <c r="E13" s="17">
        <v>366000</v>
      </c>
      <c r="F13" s="34">
        <f>29521.89+375000</f>
        <v>404521.89</v>
      </c>
      <c r="G13" s="6"/>
      <c r="H13" s="6"/>
      <c r="I13" s="6"/>
      <c r="J13" s="18"/>
      <c r="K13" s="6"/>
      <c r="L13" s="6"/>
      <c r="M13" s="6"/>
      <c r="N13" s="6"/>
      <c r="O13" s="6"/>
      <c r="P13" s="6">
        <f t="shared" ref="P13:P16" si="1">SUM(D13:O13)</f>
        <v>3555416.7800000003</v>
      </c>
    </row>
    <row r="14" spans="1:16" ht="15.75" x14ac:dyDescent="0.25">
      <c r="A14" s="4" t="s">
        <v>9</v>
      </c>
      <c r="B14" s="6">
        <v>396000</v>
      </c>
      <c r="C14" s="36">
        <v>396000</v>
      </c>
      <c r="D14" s="6">
        <v>0</v>
      </c>
      <c r="E14" s="17">
        <v>0</v>
      </c>
      <c r="F14" s="33">
        <v>0</v>
      </c>
      <c r="G14" s="6"/>
      <c r="H14" s="6"/>
      <c r="I14" s="6"/>
      <c r="J14" s="6"/>
      <c r="K14" s="6"/>
      <c r="L14" s="6"/>
      <c r="M14" s="6"/>
      <c r="N14" s="6"/>
      <c r="O14" s="6"/>
      <c r="P14" s="6">
        <f t="shared" si="1"/>
        <v>0</v>
      </c>
    </row>
    <row r="15" spans="1:16" ht="15.75" x14ac:dyDescent="0.25">
      <c r="A15" s="4" t="s">
        <v>10</v>
      </c>
      <c r="B15" s="6">
        <v>0</v>
      </c>
      <c r="C15" s="36">
        <v>0</v>
      </c>
      <c r="D15" s="6">
        <v>0</v>
      </c>
      <c r="E15" s="17">
        <v>0</v>
      </c>
      <c r="F15" s="33">
        <v>0</v>
      </c>
      <c r="G15" s="6"/>
      <c r="H15" s="6"/>
      <c r="I15" s="6"/>
      <c r="J15" s="6"/>
      <c r="K15" s="6"/>
      <c r="L15" s="6"/>
      <c r="M15" s="6"/>
      <c r="N15" s="6"/>
      <c r="O15" s="6"/>
      <c r="P15" s="6">
        <f t="shared" si="1"/>
        <v>0</v>
      </c>
    </row>
    <row r="16" spans="1:16" ht="15.75" x14ac:dyDescent="0.25">
      <c r="A16" s="4" t="s">
        <v>11</v>
      </c>
      <c r="B16" s="6">
        <v>49460997</v>
      </c>
      <c r="C16" s="36">
        <f>29177330+29267362+4297077</f>
        <v>62741769</v>
      </c>
      <c r="D16" s="6">
        <v>2782687.07</v>
      </c>
      <c r="E16" s="17">
        <v>5140483.12</v>
      </c>
      <c r="F16" s="32">
        <f>2390180.39+2397624.86+352126.66</f>
        <v>5139931.91</v>
      </c>
      <c r="G16" s="6"/>
      <c r="H16" s="6"/>
      <c r="I16" s="6"/>
      <c r="J16" s="18"/>
      <c r="K16" s="6"/>
      <c r="L16" s="6"/>
      <c r="M16" s="6"/>
      <c r="N16" s="6"/>
      <c r="O16" s="6"/>
      <c r="P16" s="6">
        <f t="shared" si="1"/>
        <v>13063102.1</v>
      </c>
    </row>
    <row r="17" spans="1:16" x14ac:dyDescent="0.25">
      <c r="A17" s="3" t="s">
        <v>12</v>
      </c>
      <c r="B17" s="15">
        <f>SUM(B18:B26)</f>
        <v>73550000</v>
      </c>
      <c r="C17" s="15">
        <f>SUM(C18:C26)</f>
        <v>54828520</v>
      </c>
      <c r="D17" s="7">
        <f t="shared" ref="D17" si="2">SUM(D18:D26)</f>
        <v>2532585.11</v>
      </c>
      <c r="E17" s="16">
        <f>SUM(E18:E26)</f>
        <v>1455220.92</v>
      </c>
      <c r="F17" s="16">
        <f>SUM(F18:F26)</f>
        <v>3762575.84</v>
      </c>
      <c r="G17" s="7"/>
      <c r="H17" s="7"/>
      <c r="I17" s="7"/>
      <c r="J17" s="7"/>
      <c r="K17" s="7"/>
      <c r="L17" s="7"/>
      <c r="M17" s="7"/>
      <c r="N17" s="7"/>
      <c r="O17" s="7"/>
      <c r="P17" s="7">
        <f>SUM(P18:P26)</f>
        <v>7750381.8699999992</v>
      </c>
    </row>
    <row r="18" spans="1:16" ht="15.75" x14ac:dyDescent="0.25">
      <c r="A18" s="19" t="s">
        <v>13</v>
      </c>
      <c r="B18" s="6">
        <v>41300000</v>
      </c>
      <c r="C18" s="37">
        <f>5200000+34000000+655000+200000</f>
        <v>40055000</v>
      </c>
      <c r="D18" s="20">
        <v>2174061.15</v>
      </c>
      <c r="E18" s="21">
        <v>1089404.82</v>
      </c>
      <c r="F18" s="34">
        <f>425339.53+2406326.86+59962+16933</f>
        <v>2908561.3899999997</v>
      </c>
      <c r="G18" s="20"/>
      <c r="H18" s="20"/>
      <c r="I18" s="20"/>
      <c r="J18" s="8"/>
      <c r="K18" s="20"/>
      <c r="L18" s="20"/>
      <c r="M18" s="20"/>
      <c r="N18" s="20"/>
      <c r="O18" s="20"/>
      <c r="P18" s="20">
        <f>SUM(D18:O18)</f>
        <v>6172027.3599999994</v>
      </c>
    </row>
    <row r="19" spans="1:16" ht="15.75" x14ac:dyDescent="0.25">
      <c r="A19" s="19" t="s">
        <v>14</v>
      </c>
      <c r="B19" s="6">
        <v>2000000</v>
      </c>
      <c r="C19" s="37">
        <v>600000</v>
      </c>
      <c r="D19" s="20">
        <v>0</v>
      </c>
      <c r="E19" s="21">
        <v>0</v>
      </c>
      <c r="F19" s="32"/>
      <c r="G19" s="20"/>
      <c r="H19" s="20"/>
      <c r="I19" s="20"/>
      <c r="J19" s="8"/>
      <c r="K19" s="20"/>
      <c r="L19" s="20"/>
      <c r="M19" s="20"/>
      <c r="N19" s="20"/>
      <c r="O19" s="20"/>
      <c r="P19" s="20">
        <f>SUM(D19:O19)</f>
        <v>0</v>
      </c>
    </row>
    <row r="20" spans="1:16" ht="15.75" x14ac:dyDescent="0.25">
      <c r="A20" s="19" t="s">
        <v>15</v>
      </c>
      <c r="B20" s="6">
        <v>2000000</v>
      </c>
      <c r="C20" s="37">
        <v>800000</v>
      </c>
      <c r="D20" s="20">
        <v>0</v>
      </c>
      <c r="E20" s="21">
        <v>0</v>
      </c>
      <c r="F20" s="20"/>
      <c r="G20" s="22"/>
      <c r="H20" s="20"/>
      <c r="I20" s="20"/>
      <c r="J20" s="8"/>
      <c r="K20" s="20"/>
      <c r="L20" s="20"/>
      <c r="M20" s="20"/>
      <c r="N20" s="20"/>
      <c r="O20" s="20"/>
      <c r="P20" s="20">
        <f t="shared" ref="P20:P46" si="3">SUM(D20:O20)</f>
        <v>0</v>
      </c>
    </row>
    <row r="21" spans="1:16" ht="15.75" x14ac:dyDescent="0.25">
      <c r="A21" s="19" t="s">
        <v>16</v>
      </c>
      <c r="B21" s="6">
        <v>2000000</v>
      </c>
      <c r="C21" s="37">
        <v>0</v>
      </c>
      <c r="D21" s="20">
        <v>0</v>
      </c>
      <c r="E21" s="21">
        <v>0</v>
      </c>
      <c r="F21" s="20"/>
      <c r="G21" s="20"/>
      <c r="H21" s="20"/>
      <c r="I21" s="20"/>
      <c r="J21" s="8"/>
      <c r="K21" s="20"/>
      <c r="L21" s="20"/>
      <c r="M21" s="20"/>
      <c r="N21" s="20"/>
      <c r="O21" s="20"/>
      <c r="P21" s="20">
        <f t="shared" si="3"/>
        <v>0</v>
      </c>
    </row>
    <row r="22" spans="1:16" ht="15.75" x14ac:dyDescent="0.25">
      <c r="A22" s="19" t="s">
        <v>17</v>
      </c>
      <c r="B22" s="6">
        <v>2000000</v>
      </c>
      <c r="C22" s="37">
        <f>836680+210000+220000+340000</f>
        <v>1606680</v>
      </c>
      <c r="D22" s="20">
        <v>64900</v>
      </c>
      <c r="E22" s="21">
        <v>64900</v>
      </c>
      <c r="F22" s="20">
        <v>524750</v>
      </c>
      <c r="G22" s="20"/>
      <c r="H22" s="20"/>
      <c r="I22" s="20"/>
      <c r="J22" s="8"/>
      <c r="K22" s="20"/>
      <c r="L22" s="20"/>
      <c r="M22" s="20"/>
      <c r="N22" s="20"/>
      <c r="O22" s="20"/>
      <c r="P22" s="20">
        <f t="shared" si="3"/>
        <v>654550</v>
      </c>
    </row>
    <row r="23" spans="1:16" ht="15.75" x14ac:dyDescent="0.25">
      <c r="A23" s="4" t="s">
        <v>18</v>
      </c>
      <c r="B23" s="6">
        <v>4800000</v>
      </c>
      <c r="C23" s="36">
        <f>251054+4115786</f>
        <v>4366840</v>
      </c>
      <c r="D23" s="6">
        <v>293623.96000000002</v>
      </c>
      <c r="E23" s="17">
        <v>300916.09999999998</v>
      </c>
      <c r="F23" s="32">
        <v>296794.45</v>
      </c>
      <c r="G23" s="6"/>
      <c r="H23" s="6"/>
      <c r="I23" s="6"/>
      <c r="J23" s="8"/>
      <c r="K23" s="6"/>
      <c r="L23" s="6"/>
      <c r="M23" s="6"/>
      <c r="N23" s="6"/>
      <c r="O23" s="6"/>
      <c r="P23" s="6">
        <f t="shared" si="3"/>
        <v>891334.51</v>
      </c>
    </row>
    <row r="24" spans="1:16" ht="15.75" x14ac:dyDescent="0.25">
      <c r="A24" s="4" t="s">
        <v>19</v>
      </c>
      <c r="B24" s="6">
        <v>8500000</v>
      </c>
      <c r="C24" s="36">
        <f>100000+400000+300000</f>
        <v>800000</v>
      </c>
      <c r="D24" s="6">
        <v>0</v>
      </c>
      <c r="E24" s="6">
        <v>0</v>
      </c>
      <c r="F24" s="6"/>
      <c r="G24" s="6"/>
      <c r="H24" s="6"/>
      <c r="I24" s="6"/>
      <c r="J24" s="8"/>
      <c r="K24" s="6"/>
      <c r="L24" s="6"/>
      <c r="M24" s="6"/>
      <c r="N24" s="6"/>
      <c r="O24" s="6"/>
      <c r="P24" s="6">
        <f t="shared" si="3"/>
        <v>0</v>
      </c>
    </row>
    <row r="25" spans="1:16" ht="15.75" x14ac:dyDescent="0.25">
      <c r="A25" s="4" t="s">
        <v>20</v>
      </c>
      <c r="B25" s="6">
        <v>7950000</v>
      </c>
      <c r="C25" s="36">
        <f>300000+500000+3000000+100000+100000</f>
        <v>4000000</v>
      </c>
      <c r="D25" s="6">
        <v>0</v>
      </c>
      <c r="E25" s="6">
        <v>0</v>
      </c>
      <c r="F25" s="6"/>
      <c r="G25" s="6"/>
      <c r="H25" s="6"/>
      <c r="I25" s="6"/>
      <c r="J25" s="8"/>
      <c r="K25" s="6"/>
      <c r="L25" s="6"/>
      <c r="M25" s="6"/>
      <c r="N25" s="6"/>
      <c r="O25" s="6"/>
      <c r="P25" s="6">
        <f t="shared" si="3"/>
        <v>0</v>
      </c>
    </row>
    <row r="26" spans="1:16" ht="15.75" x14ac:dyDescent="0.25">
      <c r="A26" s="4" t="s">
        <v>21</v>
      </c>
      <c r="B26" s="6">
        <v>3000000</v>
      </c>
      <c r="C26" s="36">
        <v>2600000</v>
      </c>
      <c r="D26" s="6">
        <v>0</v>
      </c>
      <c r="E26" s="6">
        <v>0</v>
      </c>
      <c r="F26" s="32">
        <v>32470</v>
      </c>
      <c r="G26" s="6"/>
      <c r="H26" s="6"/>
      <c r="I26" s="6"/>
      <c r="J26" s="8"/>
      <c r="K26" s="6"/>
      <c r="L26" s="6"/>
      <c r="M26" s="6"/>
      <c r="N26" s="6"/>
      <c r="O26" s="6"/>
      <c r="P26" s="6">
        <f t="shared" si="3"/>
        <v>32470</v>
      </c>
    </row>
    <row r="27" spans="1:16" x14ac:dyDescent="0.25">
      <c r="A27" s="3" t="s">
        <v>22</v>
      </c>
      <c r="B27" s="15">
        <f>+B28+B29+B30+B31+B32+B33+B34+B35+B36</f>
        <v>15765000</v>
      </c>
      <c r="C27" s="15">
        <f>SUM(C28:C36)</f>
        <v>9322654</v>
      </c>
      <c r="D27" s="7">
        <v>0</v>
      </c>
      <c r="E27" s="16">
        <f>SUM(E28:E36)</f>
        <v>195308.26</v>
      </c>
      <c r="F27" s="16">
        <f>SUM(F28:F36)</f>
        <v>196953.75</v>
      </c>
      <c r="G27" s="7"/>
      <c r="H27" s="7"/>
      <c r="I27" s="7"/>
      <c r="J27" s="7"/>
      <c r="K27" s="7"/>
      <c r="L27" s="7"/>
      <c r="M27" s="7"/>
      <c r="N27" s="7"/>
      <c r="O27" s="7"/>
      <c r="P27" s="7">
        <f>SUM(P28:P36)</f>
        <v>392262.01</v>
      </c>
    </row>
    <row r="28" spans="1:16" ht="15.75" x14ac:dyDescent="0.25">
      <c r="A28" s="4" t="s">
        <v>23</v>
      </c>
      <c r="B28" s="6">
        <v>800000</v>
      </c>
      <c r="C28" s="36">
        <f>355000+245000</f>
        <v>600000</v>
      </c>
      <c r="D28" s="6">
        <v>0</v>
      </c>
      <c r="E28" s="6">
        <v>0</v>
      </c>
      <c r="F28" s="6"/>
      <c r="G28" s="6"/>
      <c r="H28" s="6"/>
      <c r="I28" s="6"/>
      <c r="J28" s="8"/>
      <c r="K28" s="6"/>
      <c r="L28" s="6"/>
      <c r="M28" s="6"/>
      <c r="N28" s="6"/>
      <c r="O28" s="6"/>
      <c r="P28" s="6">
        <v>0</v>
      </c>
    </row>
    <row r="29" spans="1:16" ht="15.75" x14ac:dyDescent="0.25">
      <c r="A29" s="4" t="s">
        <v>24</v>
      </c>
      <c r="B29" s="6">
        <v>700000</v>
      </c>
      <c r="C29" s="36">
        <v>0</v>
      </c>
      <c r="D29" s="6">
        <v>0</v>
      </c>
      <c r="E29" s="6">
        <v>0</v>
      </c>
      <c r="F29" s="6"/>
      <c r="G29" s="6"/>
      <c r="H29" s="6"/>
      <c r="I29" s="6"/>
      <c r="J29" s="8"/>
      <c r="K29" s="6"/>
      <c r="L29" s="6"/>
      <c r="M29" s="6"/>
      <c r="N29" s="6"/>
      <c r="O29" s="6"/>
      <c r="P29" s="6">
        <f t="shared" si="3"/>
        <v>0</v>
      </c>
    </row>
    <row r="30" spans="1:16" ht="15.75" x14ac:dyDescent="0.25">
      <c r="A30" s="4" t="s">
        <v>25</v>
      </c>
      <c r="B30" s="6">
        <v>685000</v>
      </c>
      <c r="C30" s="36">
        <v>300000</v>
      </c>
      <c r="D30" s="6">
        <v>0</v>
      </c>
      <c r="E30" s="6">
        <v>0</v>
      </c>
      <c r="F30" s="6"/>
      <c r="G30" s="6"/>
      <c r="H30" s="6"/>
      <c r="I30" s="6"/>
      <c r="J30" s="8"/>
      <c r="K30" s="6"/>
      <c r="L30" s="6"/>
      <c r="M30" s="6"/>
      <c r="N30" s="6"/>
      <c r="O30" s="6"/>
      <c r="P30" s="6">
        <f t="shared" si="3"/>
        <v>0</v>
      </c>
    </row>
    <row r="31" spans="1:16" ht="15.75" x14ac:dyDescent="0.25">
      <c r="A31" s="4" t="s">
        <v>26</v>
      </c>
      <c r="B31" s="6">
        <v>0</v>
      </c>
      <c r="C31" s="36">
        <v>0</v>
      </c>
      <c r="D31" s="6">
        <v>0</v>
      </c>
      <c r="E31" s="6">
        <v>0</v>
      </c>
      <c r="F31" s="6"/>
      <c r="G31" s="6"/>
      <c r="H31" s="6"/>
      <c r="I31" s="6"/>
      <c r="J31" s="8"/>
      <c r="K31" s="6"/>
      <c r="L31" s="6"/>
      <c r="M31" s="6"/>
      <c r="N31" s="6"/>
      <c r="O31" s="6"/>
      <c r="P31" s="6">
        <f t="shared" si="3"/>
        <v>0</v>
      </c>
    </row>
    <row r="32" spans="1:16" ht="15.75" x14ac:dyDescent="0.25">
      <c r="A32" s="4" t="s">
        <v>27</v>
      </c>
      <c r="B32" s="6">
        <v>0</v>
      </c>
      <c r="C32" s="36">
        <v>0</v>
      </c>
      <c r="D32" s="6">
        <v>0</v>
      </c>
      <c r="E32" s="6">
        <v>0</v>
      </c>
      <c r="F32" s="6"/>
      <c r="G32" s="6"/>
      <c r="H32" s="6"/>
      <c r="I32" s="6"/>
      <c r="J32" s="8"/>
      <c r="K32" s="6"/>
      <c r="L32" s="6"/>
      <c r="M32" s="6"/>
      <c r="N32" s="6"/>
      <c r="O32" s="6"/>
      <c r="P32" s="6">
        <f t="shared" si="3"/>
        <v>0</v>
      </c>
    </row>
    <row r="33" spans="1:16" ht="15.75" x14ac:dyDescent="0.25">
      <c r="A33" s="4" t="s">
        <v>28</v>
      </c>
      <c r="B33" s="6">
        <v>180000</v>
      </c>
      <c r="C33" s="36">
        <v>180000</v>
      </c>
      <c r="D33" s="6">
        <v>0</v>
      </c>
      <c r="E33" s="6">
        <v>0</v>
      </c>
      <c r="F33" s="6"/>
      <c r="G33" s="6"/>
      <c r="H33" s="6"/>
      <c r="I33" s="6"/>
      <c r="J33" s="8"/>
      <c r="K33" s="6"/>
      <c r="L33" s="6"/>
      <c r="M33" s="6"/>
      <c r="N33" s="6"/>
      <c r="O33" s="6"/>
      <c r="P33" s="6">
        <f t="shared" si="3"/>
        <v>0</v>
      </c>
    </row>
    <row r="34" spans="1:16" ht="15.75" x14ac:dyDescent="0.25">
      <c r="A34" s="4" t="s">
        <v>29</v>
      </c>
      <c r="B34" s="6">
        <v>6700000</v>
      </c>
      <c r="C34" s="36">
        <f>4500000+2000000+185000+15000</f>
        <v>6700000</v>
      </c>
      <c r="D34" s="6">
        <v>0</v>
      </c>
      <c r="E34" s="17">
        <v>195308.26</v>
      </c>
      <c r="F34" s="32">
        <v>196953.75</v>
      </c>
      <c r="G34" s="6"/>
      <c r="H34" s="6"/>
      <c r="I34" s="6"/>
      <c r="J34" s="8"/>
      <c r="K34" s="6"/>
      <c r="L34" s="6"/>
      <c r="M34" s="6"/>
      <c r="N34" s="6"/>
      <c r="O34" s="6"/>
      <c r="P34" s="6">
        <f t="shared" si="3"/>
        <v>392262.01</v>
      </c>
    </row>
    <row r="35" spans="1:16" ht="15.75" x14ac:dyDescent="0.25">
      <c r="A35" s="4" t="s">
        <v>30</v>
      </c>
      <c r="B35" s="6"/>
      <c r="C35" s="36">
        <v>0</v>
      </c>
      <c r="D35" s="6">
        <v>0</v>
      </c>
      <c r="E35" s="6">
        <v>0</v>
      </c>
      <c r="F35" s="6"/>
      <c r="G35" s="6"/>
      <c r="H35" s="6"/>
      <c r="I35" s="6"/>
      <c r="J35" s="8"/>
      <c r="K35" s="6"/>
      <c r="L35" s="6"/>
      <c r="M35" s="6"/>
      <c r="N35" s="6"/>
      <c r="O35" s="6"/>
      <c r="P35" s="6">
        <f t="shared" si="3"/>
        <v>0</v>
      </c>
    </row>
    <row r="36" spans="1:16" ht="15.75" x14ac:dyDescent="0.25">
      <c r="A36" s="4" t="s">
        <v>31</v>
      </c>
      <c r="B36" s="6">
        <v>6700000</v>
      </c>
      <c r="C36" s="36">
        <f>192654+400000+400000+50000+100000+400000</f>
        <v>1542654</v>
      </c>
      <c r="D36" s="6"/>
      <c r="E36" s="6">
        <v>0</v>
      </c>
      <c r="F36" s="6">
        <v>0</v>
      </c>
      <c r="G36" s="6"/>
      <c r="H36" s="6"/>
      <c r="I36" s="6"/>
      <c r="J36" s="6"/>
      <c r="K36" s="6"/>
      <c r="L36" s="6"/>
      <c r="M36" s="6"/>
      <c r="N36" s="6"/>
      <c r="O36" s="6"/>
      <c r="P36" s="6">
        <f>SUM(D36:O36)</f>
        <v>0</v>
      </c>
    </row>
    <row r="37" spans="1:16" x14ac:dyDescent="0.25">
      <c r="A37" s="3" t="s">
        <v>32</v>
      </c>
      <c r="B37" s="15">
        <f>+B38+B39+B40+B41+B42+B43+B44+B45+B46</f>
        <v>12699998</v>
      </c>
      <c r="C37" s="15">
        <f>+C38+C39+C40+C41+C42+C43+C44+C45+C46</f>
        <v>2700000</v>
      </c>
      <c r="D37" s="6">
        <v>0</v>
      </c>
      <c r="E37" s="16">
        <f>SUM(E38:E46)</f>
        <v>0</v>
      </c>
      <c r="F37" s="16">
        <f>SUM(F38:F46)</f>
        <v>0</v>
      </c>
      <c r="G37" s="7"/>
      <c r="H37" s="7"/>
      <c r="I37" s="7"/>
      <c r="J37" s="7"/>
      <c r="K37" s="7"/>
      <c r="L37" s="7"/>
      <c r="M37" s="7"/>
      <c r="N37" s="7"/>
      <c r="O37" s="7"/>
      <c r="P37" s="7">
        <f>SUM(P38:P46)</f>
        <v>0</v>
      </c>
    </row>
    <row r="38" spans="1:16" ht="15.75" x14ac:dyDescent="0.25">
      <c r="A38" s="4" t="s">
        <v>33</v>
      </c>
      <c r="B38" s="6">
        <v>7000000</v>
      </c>
      <c r="C38" s="36">
        <v>0</v>
      </c>
      <c r="D38" s="6">
        <v>0</v>
      </c>
      <c r="E38" s="17">
        <v>0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>
        <f>SUM(D38:O38)</f>
        <v>0</v>
      </c>
    </row>
    <row r="39" spans="1:16" ht="15.75" x14ac:dyDescent="0.25">
      <c r="A39" s="4" t="s">
        <v>34</v>
      </c>
      <c r="B39" s="6">
        <v>0</v>
      </c>
      <c r="C39" s="36">
        <v>0</v>
      </c>
      <c r="D39" s="6">
        <v>0</v>
      </c>
      <c r="E39" s="17">
        <v>0</v>
      </c>
      <c r="F39" s="6"/>
      <c r="G39" s="6"/>
      <c r="H39" s="6"/>
      <c r="I39" s="6"/>
      <c r="J39" s="8"/>
      <c r="K39" s="6"/>
      <c r="L39" s="6"/>
      <c r="M39" s="6"/>
      <c r="N39" s="6"/>
      <c r="O39" s="6"/>
      <c r="P39" s="6">
        <f t="shared" si="3"/>
        <v>0</v>
      </c>
    </row>
    <row r="40" spans="1:16" ht="15.75" x14ac:dyDescent="0.25">
      <c r="A40" s="4" t="s">
        <v>35</v>
      </c>
      <c r="B40" s="6">
        <v>0</v>
      </c>
      <c r="C40" s="36">
        <v>0</v>
      </c>
      <c r="D40" s="6">
        <v>0</v>
      </c>
      <c r="E40" s="17">
        <v>0</v>
      </c>
      <c r="F40" s="6"/>
      <c r="G40" s="6"/>
      <c r="H40" s="6"/>
      <c r="I40" s="6"/>
      <c r="J40" s="8"/>
      <c r="K40" s="6"/>
      <c r="L40" s="6"/>
      <c r="M40" s="6"/>
      <c r="N40" s="6"/>
      <c r="O40" s="6"/>
      <c r="P40" s="6">
        <f t="shared" si="3"/>
        <v>0</v>
      </c>
    </row>
    <row r="41" spans="1:16" ht="15.75" x14ac:dyDescent="0.25">
      <c r="A41" s="4" t="s">
        <v>36</v>
      </c>
      <c r="B41" s="6">
        <v>5200000</v>
      </c>
      <c r="C41" s="36">
        <v>2700000</v>
      </c>
      <c r="D41" s="6">
        <v>0</v>
      </c>
      <c r="E41" s="17">
        <v>0</v>
      </c>
      <c r="F41" s="6"/>
      <c r="G41" s="6"/>
      <c r="H41" s="6"/>
      <c r="I41" s="6"/>
      <c r="J41" s="8"/>
      <c r="K41" s="6"/>
      <c r="L41" s="6"/>
      <c r="M41" s="6"/>
      <c r="N41" s="6"/>
      <c r="O41" s="6"/>
      <c r="P41" s="6">
        <f t="shared" si="3"/>
        <v>0</v>
      </c>
    </row>
    <row r="42" spans="1:16" ht="15.75" x14ac:dyDescent="0.25">
      <c r="A42" s="4" t="s">
        <v>37</v>
      </c>
      <c r="B42" s="6">
        <v>499998</v>
      </c>
      <c r="C42" s="36">
        <v>0</v>
      </c>
      <c r="D42" s="6">
        <v>0</v>
      </c>
      <c r="E42" s="17">
        <v>0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>
        <f t="shared" si="3"/>
        <v>0</v>
      </c>
    </row>
    <row r="43" spans="1:16" ht="15.75" x14ac:dyDescent="0.25">
      <c r="A43" s="4" t="s">
        <v>38</v>
      </c>
      <c r="B43" s="6">
        <v>0</v>
      </c>
      <c r="C43" s="36">
        <v>0</v>
      </c>
      <c r="D43" s="6">
        <v>0</v>
      </c>
      <c r="E43" s="17">
        <v>0</v>
      </c>
      <c r="F43" s="6"/>
      <c r="G43" s="6"/>
      <c r="H43" s="6"/>
      <c r="I43" s="6"/>
      <c r="J43" s="8"/>
      <c r="K43" s="6"/>
      <c r="L43" s="6"/>
      <c r="M43" s="6"/>
      <c r="N43" s="6"/>
      <c r="O43" s="6"/>
      <c r="P43" s="6">
        <f t="shared" si="3"/>
        <v>0</v>
      </c>
    </row>
    <row r="44" spans="1:16" ht="15.75" x14ac:dyDescent="0.25">
      <c r="A44" s="4" t="s">
        <v>39</v>
      </c>
      <c r="B44" s="6">
        <v>0</v>
      </c>
      <c r="C44" s="36">
        <v>0</v>
      </c>
      <c r="D44" s="6">
        <v>0</v>
      </c>
      <c r="E44" s="17">
        <v>0</v>
      </c>
      <c r="F44" s="6"/>
      <c r="G44" s="6"/>
      <c r="H44" s="6"/>
      <c r="I44" s="6"/>
      <c r="J44" s="8"/>
      <c r="K44" s="6"/>
      <c r="L44" s="6"/>
      <c r="M44" s="6"/>
      <c r="N44" s="6"/>
      <c r="O44" s="6"/>
      <c r="P44" s="6">
        <f t="shared" si="3"/>
        <v>0</v>
      </c>
    </row>
    <row r="45" spans="1:16" ht="15.75" x14ac:dyDescent="0.25">
      <c r="A45" s="4" t="s">
        <v>40</v>
      </c>
      <c r="B45" s="6">
        <v>0</v>
      </c>
      <c r="C45" s="36">
        <v>0</v>
      </c>
      <c r="D45" s="6">
        <v>0</v>
      </c>
      <c r="E45" s="17">
        <v>0</v>
      </c>
      <c r="F45" s="6"/>
      <c r="G45" s="6"/>
      <c r="H45" s="6"/>
      <c r="I45" s="6"/>
      <c r="J45" s="8"/>
      <c r="K45" s="6"/>
      <c r="L45" s="6"/>
      <c r="M45" s="6"/>
      <c r="N45" s="6"/>
      <c r="O45" s="6"/>
      <c r="P45" s="6">
        <f t="shared" si="3"/>
        <v>0</v>
      </c>
    </row>
    <row r="46" spans="1:16" x14ac:dyDescent="0.25">
      <c r="A46" s="4" t="s">
        <v>41</v>
      </c>
      <c r="B46" s="6">
        <v>0</v>
      </c>
      <c r="C46" s="28">
        <v>0</v>
      </c>
      <c r="D46" s="6">
        <v>0</v>
      </c>
      <c r="E46" s="17">
        <v>0</v>
      </c>
      <c r="F46" s="6"/>
      <c r="G46" s="6"/>
      <c r="H46" s="6"/>
      <c r="I46" s="6"/>
      <c r="J46" s="8"/>
      <c r="K46" s="6"/>
      <c r="L46" s="6"/>
      <c r="M46" s="6"/>
      <c r="N46" s="6"/>
      <c r="O46" s="6"/>
      <c r="P46" s="6">
        <f t="shared" si="3"/>
        <v>0</v>
      </c>
    </row>
    <row r="47" spans="1:16" x14ac:dyDescent="0.25">
      <c r="A47" s="23" t="s">
        <v>42</v>
      </c>
      <c r="B47" s="24">
        <f>+B11+B17+B27+B37</f>
        <v>587852991</v>
      </c>
      <c r="C47" s="24">
        <f>+C11+C17+C27+C37</f>
        <v>587852991</v>
      </c>
      <c r="D47" s="24">
        <f>+D11+D17+D27+D37</f>
        <v>42274531.18</v>
      </c>
      <c r="E47" s="24">
        <f>+E11+E17+E27+E37</f>
        <v>40931776.409999996</v>
      </c>
      <c r="F47" s="24">
        <f>+F11+F17+F27+F37</f>
        <v>43616404.719999999</v>
      </c>
      <c r="G47" s="24"/>
      <c r="H47" s="24"/>
      <c r="I47" s="24"/>
      <c r="J47" s="24"/>
      <c r="K47" s="24"/>
      <c r="L47" s="24"/>
      <c r="M47" s="24"/>
      <c r="N47" s="24"/>
      <c r="O47" s="24"/>
      <c r="P47" s="24">
        <f>+P11+P17+P27+P37</f>
        <v>126822712.31</v>
      </c>
    </row>
    <row r="48" spans="1:16" x14ac:dyDescent="0.25">
      <c r="A48" s="31" t="s">
        <v>58</v>
      </c>
      <c r="D48" s="10"/>
      <c r="E48" s="11"/>
      <c r="F48" s="10"/>
      <c r="G48" s="12"/>
      <c r="H48" s="12"/>
      <c r="I48" s="12"/>
      <c r="J48" s="12"/>
      <c r="K48" s="12"/>
      <c r="L48" s="12"/>
      <c r="M48" s="12"/>
      <c r="N48" s="12"/>
      <c r="O48" s="12"/>
      <c r="P48" s="10"/>
    </row>
    <row r="49" spans="1:12" x14ac:dyDescent="0.25">
      <c r="A49" s="31" t="s">
        <v>65</v>
      </c>
      <c r="B49" s="12"/>
      <c r="C49" s="25"/>
      <c r="D49" s="12"/>
      <c r="E49" s="26"/>
      <c r="F49" s="12"/>
      <c r="G49" s="12"/>
      <c r="H49" s="12"/>
      <c r="I49" s="12"/>
      <c r="J49" s="12"/>
      <c r="K49" s="12"/>
      <c r="L49" s="12"/>
    </row>
    <row r="50" spans="1:12" x14ac:dyDescent="0.25">
      <c r="A50" s="31" t="s">
        <v>66</v>
      </c>
      <c r="B50" s="12"/>
      <c r="C50" s="25"/>
      <c r="D50" s="12"/>
      <c r="E50" s="26"/>
      <c r="F50" s="12"/>
      <c r="G50" s="12"/>
      <c r="H50" s="12"/>
      <c r="I50" s="12"/>
      <c r="J50" s="12"/>
      <c r="K50" s="12"/>
      <c r="L50" s="12"/>
    </row>
    <row r="51" spans="1:12" x14ac:dyDescent="0.25">
      <c r="B51" s="12"/>
      <c r="C51" s="25"/>
      <c r="D51" s="12"/>
      <c r="E51" s="26"/>
      <c r="F51" s="12"/>
      <c r="G51" s="12"/>
      <c r="H51" s="12"/>
      <c r="I51" s="12"/>
      <c r="J51" s="12"/>
      <c r="K51" s="12"/>
      <c r="L51" s="12"/>
    </row>
    <row r="52" spans="1:12" x14ac:dyDescent="0.25">
      <c r="B52" s="12"/>
      <c r="C52" s="25"/>
      <c r="D52" s="12"/>
      <c r="E52" s="26"/>
      <c r="F52" s="12"/>
      <c r="G52" s="12"/>
      <c r="H52" s="12"/>
      <c r="I52" s="12"/>
      <c r="J52" s="12"/>
      <c r="K52" s="12"/>
      <c r="L52" s="12"/>
    </row>
    <row r="53" spans="1:12" x14ac:dyDescent="0.25">
      <c r="B53" s="12"/>
      <c r="C53" s="25"/>
      <c r="D53" s="12"/>
      <c r="E53" s="26"/>
      <c r="F53" s="12"/>
      <c r="G53" s="12"/>
      <c r="H53" s="12"/>
      <c r="I53" s="12"/>
      <c r="J53" s="12"/>
      <c r="K53" s="12"/>
      <c r="L53" s="12"/>
    </row>
    <row r="54" spans="1:12" x14ac:dyDescent="0.25">
      <c r="A54" s="27" t="s">
        <v>70</v>
      </c>
      <c r="B54" s="12"/>
      <c r="C54" s="25"/>
      <c r="D54" s="12"/>
      <c r="E54" s="26"/>
      <c r="F54" s="12"/>
      <c r="G54" s="25"/>
      <c r="H54" s="12"/>
      <c r="I54" s="12"/>
      <c r="J54" s="12"/>
      <c r="K54" s="12"/>
      <c r="L54" s="12"/>
    </row>
    <row r="55" spans="1:12" x14ac:dyDescent="0.25">
      <c r="A55" s="38" t="s">
        <v>68</v>
      </c>
      <c r="B55" s="29"/>
      <c r="C55" s="29"/>
      <c r="E55" s="26"/>
      <c r="G55" s="9"/>
      <c r="I55" s="12"/>
      <c r="J55" s="12"/>
      <c r="K55" s="25"/>
      <c r="L55" s="12"/>
    </row>
    <row r="56" spans="1:12" x14ac:dyDescent="0.25">
      <c r="A56" s="30" t="s">
        <v>69</v>
      </c>
      <c r="E56" s="1"/>
      <c r="G56" s="9"/>
      <c r="I56" s="12"/>
      <c r="K56" s="9"/>
    </row>
    <row r="57" spans="1:12" x14ac:dyDescent="0.25">
      <c r="E57" s="1"/>
      <c r="G57" s="9"/>
      <c r="I57" s="12"/>
      <c r="K57" s="9"/>
    </row>
    <row r="58" spans="1:12" x14ac:dyDescent="0.25">
      <c r="E58" s="1"/>
      <c r="F58" s="10"/>
      <c r="G58" s="12"/>
      <c r="H58" s="12"/>
      <c r="I58" s="12"/>
      <c r="J58" s="27"/>
    </row>
  </sheetData>
  <mergeCells count="10">
    <mergeCell ref="A8:A9"/>
    <mergeCell ref="B8:B9"/>
    <mergeCell ref="C8:C9"/>
    <mergeCell ref="D8:P8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scale="6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Modificado</vt:lpstr>
      <vt:lpstr>Marzo EJEC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2023-04-03T16:40:49Z</cp:lastPrinted>
  <dcterms:created xsi:type="dcterms:W3CDTF">2022-07-08T12:51:12Z</dcterms:created>
  <dcterms:modified xsi:type="dcterms:W3CDTF">2023-04-03T16:43:07Z</dcterms:modified>
</cp:coreProperties>
</file>