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DDB4806E-EDDA-43D4-9294-1A614BB5D0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ón Gasto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7" i="6" l="1"/>
  <c r="L84" i="6"/>
  <c r="L81" i="6"/>
  <c r="L80" i="6" s="1"/>
  <c r="L89" i="6" s="1"/>
  <c r="L75" i="6"/>
  <c r="L72" i="6"/>
  <c r="L67" i="6"/>
  <c r="L56" i="6"/>
  <c r="L48" i="6"/>
  <c r="L40" i="6"/>
  <c r="L30" i="6"/>
  <c r="L20" i="6"/>
  <c r="L14" i="6"/>
  <c r="M57" i="6"/>
  <c r="M65" i="6"/>
  <c r="M64" i="6"/>
  <c r="M63" i="6"/>
  <c r="M62" i="6"/>
  <c r="M61" i="6"/>
  <c r="M60" i="6"/>
  <c r="M59" i="6"/>
  <c r="M58" i="6"/>
  <c r="M38" i="6"/>
  <c r="M35" i="6"/>
  <c r="M34" i="6"/>
  <c r="M32" i="6"/>
  <c r="M31" i="6"/>
  <c r="M28" i="6"/>
  <c r="M26" i="6"/>
  <c r="M25" i="6"/>
  <c r="M24" i="6"/>
  <c r="M23" i="6"/>
  <c r="M22" i="6"/>
  <c r="M21" i="6"/>
  <c r="M16" i="6"/>
  <c r="M17" i="6"/>
  <c r="M18" i="6"/>
  <c r="K87" i="6"/>
  <c r="K84" i="6"/>
  <c r="K81" i="6"/>
  <c r="K75" i="6"/>
  <c r="K72" i="6"/>
  <c r="K67" i="6"/>
  <c r="K56" i="6"/>
  <c r="K48" i="6"/>
  <c r="K40" i="6"/>
  <c r="K30" i="6"/>
  <c r="K20" i="6"/>
  <c r="K14" i="6"/>
  <c r="L66" i="6" l="1"/>
  <c r="L90" i="6" s="1"/>
  <c r="L13" i="6"/>
  <c r="K80" i="6"/>
  <c r="K89" i="6" s="1"/>
  <c r="K66" i="6"/>
  <c r="K90" i="6" s="1"/>
  <c r="K13" i="6"/>
  <c r="J87" i="6"/>
  <c r="J84" i="6"/>
  <c r="J81" i="6"/>
  <c r="J75" i="6"/>
  <c r="J72" i="6"/>
  <c r="J67" i="6"/>
  <c r="J56" i="6"/>
  <c r="J48" i="6"/>
  <c r="J40" i="6"/>
  <c r="J30" i="6"/>
  <c r="J20" i="6"/>
  <c r="J14" i="6"/>
  <c r="M45" i="6"/>
  <c r="I87" i="6"/>
  <c r="I84" i="6"/>
  <c r="I81" i="6"/>
  <c r="I75" i="6"/>
  <c r="I72" i="6"/>
  <c r="I67" i="6"/>
  <c r="I56" i="6"/>
  <c r="I48" i="6"/>
  <c r="I40" i="6"/>
  <c r="I30" i="6"/>
  <c r="I20" i="6"/>
  <c r="I14" i="6"/>
  <c r="M87" i="6"/>
  <c r="H87" i="6"/>
  <c r="G87" i="6"/>
  <c r="F87" i="6"/>
  <c r="E87" i="6"/>
  <c r="D87" i="6"/>
  <c r="C87" i="6"/>
  <c r="B87" i="6"/>
  <c r="M84" i="6"/>
  <c r="H84" i="6"/>
  <c r="G84" i="6"/>
  <c r="F84" i="6"/>
  <c r="E84" i="6"/>
  <c r="D84" i="6"/>
  <c r="C84" i="6"/>
  <c r="B84" i="6"/>
  <c r="M81" i="6"/>
  <c r="H81" i="6"/>
  <c r="G81" i="6"/>
  <c r="F81" i="6"/>
  <c r="E81" i="6"/>
  <c r="D81" i="6"/>
  <c r="C81" i="6"/>
  <c r="B81" i="6"/>
  <c r="M75" i="6"/>
  <c r="H75" i="6"/>
  <c r="G75" i="6"/>
  <c r="F75" i="6"/>
  <c r="E75" i="6"/>
  <c r="D75" i="6"/>
  <c r="C75" i="6"/>
  <c r="B75" i="6"/>
  <c r="M72" i="6"/>
  <c r="H72" i="6"/>
  <c r="G72" i="6"/>
  <c r="F72" i="6"/>
  <c r="E72" i="6"/>
  <c r="D72" i="6"/>
  <c r="C72" i="6"/>
  <c r="B72" i="6"/>
  <c r="M67" i="6"/>
  <c r="H67" i="6"/>
  <c r="G67" i="6"/>
  <c r="F67" i="6"/>
  <c r="E67" i="6"/>
  <c r="D67" i="6"/>
  <c r="C67" i="6"/>
  <c r="B67" i="6"/>
  <c r="H56" i="6"/>
  <c r="G56" i="6"/>
  <c r="F56" i="6"/>
  <c r="C56" i="6"/>
  <c r="B56" i="6"/>
  <c r="E55" i="6"/>
  <c r="M55" i="6" s="1"/>
  <c r="C55" i="6"/>
  <c r="E54" i="6"/>
  <c r="M54" i="6" s="1"/>
  <c r="C54" i="6"/>
  <c r="E53" i="6"/>
  <c r="M53" i="6" s="1"/>
  <c r="C53" i="6"/>
  <c r="E52" i="6"/>
  <c r="M52" i="6" s="1"/>
  <c r="C52" i="6"/>
  <c r="E51" i="6"/>
  <c r="M51" i="6" s="1"/>
  <c r="C51" i="6"/>
  <c r="E50" i="6"/>
  <c r="M50" i="6" s="1"/>
  <c r="C50" i="6"/>
  <c r="E49" i="6"/>
  <c r="M49" i="6" s="1"/>
  <c r="C49" i="6"/>
  <c r="H48" i="6"/>
  <c r="G48" i="6"/>
  <c r="F48" i="6"/>
  <c r="D48" i="6"/>
  <c r="B48" i="6"/>
  <c r="E47" i="6"/>
  <c r="F47" i="6" s="1"/>
  <c r="C47" i="6"/>
  <c r="E46" i="6"/>
  <c r="C46" i="6"/>
  <c r="E45" i="6"/>
  <c r="F45" i="6" s="1"/>
  <c r="C45" i="6"/>
  <c r="F44" i="6"/>
  <c r="E44" i="6"/>
  <c r="C44" i="6"/>
  <c r="E43" i="6"/>
  <c r="C43" i="6"/>
  <c r="E42" i="6"/>
  <c r="F42" i="6" s="1"/>
  <c r="C42" i="6"/>
  <c r="E41" i="6"/>
  <c r="F41" i="6" s="1"/>
  <c r="C41" i="6"/>
  <c r="H40" i="6"/>
  <c r="G40" i="6"/>
  <c r="D40" i="6"/>
  <c r="B40" i="6"/>
  <c r="G39" i="6"/>
  <c r="M39" i="6" s="1"/>
  <c r="G37" i="6"/>
  <c r="M37" i="6" s="1"/>
  <c r="G36" i="6"/>
  <c r="M36" i="6" s="1"/>
  <c r="G33" i="6"/>
  <c r="M33" i="6" s="1"/>
  <c r="H30" i="6"/>
  <c r="F30" i="6"/>
  <c r="E30" i="6"/>
  <c r="D30" i="6"/>
  <c r="C30" i="6"/>
  <c r="B30" i="6"/>
  <c r="G29" i="6"/>
  <c r="M29" i="6" s="1"/>
  <c r="G27" i="6"/>
  <c r="M27" i="6" s="1"/>
  <c r="H20" i="6"/>
  <c r="F20" i="6"/>
  <c r="E20" i="6"/>
  <c r="D20" i="6"/>
  <c r="C20" i="6"/>
  <c r="B20" i="6"/>
  <c r="G19" i="6"/>
  <c r="M19" i="6" s="1"/>
  <c r="G15" i="6"/>
  <c r="H14" i="6"/>
  <c r="F14" i="6"/>
  <c r="E14" i="6"/>
  <c r="D14" i="6"/>
  <c r="C14" i="6"/>
  <c r="B14" i="6"/>
  <c r="G14" i="6" l="1"/>
  <c r="M15" i="6"/>
  <c r="J80" i="6"/>
  <c r="J89" i="6" s="1"/>
  <c r="M41" i="6"/>
  <c r="J66" i="6"/>
  <c r="J90" i="6" s="1"/>
  <c r="J13" i="6"/>
  <c r="M44" i="6"/>
  <c r="F80" i="6"/>
  <c r="F89" i="6" s="1"/>
  <c r="D80" i="6"/>
  <c r="D89" i="6" s="1"/>
  <c r="E66" i="6"/>
  <c r="E90" i="6" s="1"/>
  <c r="F43" i="6"/>
  <c r="C80" i="6"/>
  <c r="C89" i="6" s="1"/>
  <c r="I80" i="6"/>
  <c r="I89" i="6" s="1"/>
  <c r="M14" i="6"/>
  <c r="M47" i="6"/>
  <c r="M80" i="6"/>
  <c r="M89" i="6" s="1"/>
  <c r="M42" i="6"/>
  <c r="D13" i="6"/>
  <c r="I66" i="6"/>
  <c r="I90" i="6" s="1"/>
  <c r="I13" i="6"/>
  <c r="F66" i="6"/>
  <c r="F90" i="6" s="1"/>
  <c r="D66" i="6"/>
  <c r="D90" i="6" s="1"/>
  <c r="E13" i="6"/>
  <c r="H66" i="6"/>
  <c r="H90" i="6" s="1"/>
  <c r="H13" i="6"/>
  <c r="G30" i="6"/>
  <c r="C40" i="6"/>
  <c r="F46" i="6"/>
  <c r="M46" i="6" s="1"/>
  <c r="C48" i="6"/>
  <c r="E80" i="6"/>
  <c r="E89" i="6" s="1"/>
  <c r="E48" i="6"/>
  <c r="M20" i="6"/>
  <c r="G80" i="6"/>
  <c r="G89" i="6" s="1"/>
  <c r="E40" i="6"/>
  <c r="M56" i="6"/>
  <c r="B80" i="6"/>
  <c r="B89" i="6" s="1"/>
  <c r="H80" i="6"/>
  <c r="H89" i="6" s="1"/>
  <c r="C66" i="6"/>
  <c r="C90" i="6" s="1"/>
  <c r="B66" i="6"/>
  <c r="B90" i="6" s="1"/>
  <c r="B13" i="6"/>
  <c r="M30" i="6"/>
  <c r="F13" i="6"/>
  <c r="G20" i="6"/>
  <c r="G13" i="6" s="1"/>
  <c r="M48" i="6"/>
  <c r="C13" i="6"/>
  <c r="F40" i="6" l="1"/>
  <c r="M43" i="6"/>
  <c r="M40" i="6" s="1"/>
  <c r="G66" i="6"/>
  <c r="G90" i="6" s="1"/>
  <c r="M66" i="6"/>
  <c r="M90" i="6" s="1"/>
  <c r="M13" i="6"/>
</calcChain>
</file>

<file path=xl/sharedStrings.xml><?xml version="1.0" encoding="utf-8"?>
<sst xmlns="http://schemas.openxmlformats.org/spreadsheetml/2006/main" count="104" uniqueCount="104">
  <si>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</si>
  <si>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</si>
  <si>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</si>
  <si>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</si>
  <si>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</si>
  <si>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</si>
  <si>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</si>
  <si>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</si>
  <si>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</si>
  <si>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</si>
  <si>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</si>
  <si>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</si>
  <si>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</si>
  <si>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</si>
  <si>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</si>
  <si>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</si>
  <si>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</si>
  <si>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</si>
  <si>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</si>
  <si>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</si>
  <si>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</si>
  <si>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</si>
  <si>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</si>
  <si>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</si>
  <si>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</si>
  <si>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</si>
  <si>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</si>
  <si>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</si>
  <si>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</si>
  <si>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</si>
  <si>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</si>
  <si>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</si>
  <si>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</si>
  <si>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</si>
  <si>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</si>
  <si>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</si>
  <si>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</si>
  <si>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</si>
  <si>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</si>
  <si>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</si>
  <si>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</si>
  <si>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</si>
  <si>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Ejecución de Gastos en etapa devengado</t>
  </si>
  <si>
    <t xml:space="preserve">Gasto devengado </t>
  </si>
  <si>
    <t xml:space="preserve">Enero </t>
  </si>
  <si>
    <t xml:space="preserve">Total </t>
  </si>
  <si>
    <t>Fuente: Sistema Integrado de Gestion Financiera (SIGEF)</t>
  </si>
  <si>
    <t>MINISTERIO DE CULTURA</t>
  </si>
  <si>
    <t>DIRECCIÓN GENERAL DE BELLAS ARTES</t>
  </si>
  <si>
    <t>2.2.7 - SERVICIOS DE CONSERVACIÓN, REP. MENORES E INSTAL. TEMPORALES</t>
  </si>
  <si>
    <t xml:space="preserve">VIRGINIA VERUSKA D`OLEO CABRERA </t>
  </si>
  <si>
    <t>Febrero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</si>
  <si>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</si>
  <si>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</si>
  <si>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</si>
  <si>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</si>
  <si>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</si>
  <si>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</si>
  <si>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</si>
  <si>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</si>
  <si>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</si>
  <si>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</si>
  <si>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</si>
  <si>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</si>
  <si>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</si>
  <si>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</si>
  <si>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</si>
  <si>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</si>
  <si>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</si>
  <si>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</si>
  <si>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</si>
  <si>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</si>
  <si>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</si>
  <si>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</si>
  <si>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</si>
  <si>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</si>
  <si>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</si>
  <si>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</si>
  <si>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</si>
  <si>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</si>
  <si>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</si>
  <si>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</si>
  <si>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</si>
  <si>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</si>
  <si>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</si>
  <si>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</si>
  <si>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</si>
  <si>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</si>
  <si>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</si>
  <si>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</si>
  <si>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</si>
  <si>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</si>
  <si>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Marzo</t>
  </si>
  <si>
    <t>Abril</t>
  </si>
  <si>
    <t>Mayo</t>
  </si>
  <si>
    <t>REVISADO  POR:</t>
  </si>
  <si>
    <t>Junio</t>
  </si>
  <si>
    <t>Julio</t>
  </si>
  <si>
    <t>Encargada Divisiòn de Presupuesto</t>
  </si>
  <si>
    <t>Agosto</t>
  </si>
  <si>
    <t>SEPTIEMBRE 2024</t>
  </si>
  <si>
    <t>Septiembre</t>
  </si>
  <si>
    <t>Fecha de registro: el 01 de octubre de 2024</t>
  </si>
  <si>
    <t>Fecha de imputación: hasta el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</si>
</sst>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6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indent="2"/>
    </xf>
    <xf numFmtId="4" fontId="3" fillId="0" borderId="0" xfId="0" applyNumberFormat="1" applyFont="1"/>
    <xf numFmtId="0" fontId="3" fillId="4" borderId="4" xfId="0" applyFont="1" applyFill="1" applyBorder="1" applyAlignment="1">
      <alignment horizontal="left" indent="2"/>
    </xf>
    <xf numFmtId="0" fontId="12" fillId="2" borderId="4" xfId="0" applyFont="1" applyFill="1" applyBorder="1" applyAlignment="1">
      <alignment vertical="center"/>
    </xf>
    <xf numFmtId="0" fontId="3" fillId="4" borderId="0" xfId="0" applyFont="1" applyFill="1"/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3" fillId="0" borderId="4" xfId="2" applyNumberFormat="1" applyFont="1" applyBorder="1"/>
    <xf numFmtId="4" fontId="12" fillId="2" borderId="4" xfId="2" applyNumberFormat="1" applyFont="1" applyFill="1" applyBorder="1"/>
    <xf numFmtId="4" fontId="3" fillId="0" borderId="0" xfId="1" applyNumberFormat="1" applyFont="1"/>
    <xf numFmtId="4" fontId="3" fillId="4" borderId="4" xfId="2" applyNumberFormat="1" applyFont="1" applyFill="1" applyBorder="1"/>
    <xf numFmtId="4" fontId="0" fillId="0" borderId="0" xfId="0" applyNumberFormat="1"/>
    <xf numFmtId="0" fontId="7" fillId="0" borderId="1" xfId="0" applyFont="1" applyBorder="1" applyAlignment="1">
      <alignment horizontal="left"/>
    </xf>
    <xf numFmtId="0" fontId="8" fillId="2" borderId="1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 indent="2"/>
    </xf>
    <xf numFmtId="2" fontId="7" fillId="5" borderId="6" xfId="2" applyNumberFormat="1" applyFont="1" applyFill="1" applyBorder="1" applyAlignment="1"/>
    <xf numFmtId="4" fontId="13" fillId="0" borderId="0" xfId="0" applyNumberFormat="1" applyFont="1"/>
    <xf numFmtId="0" fontId="11" fillId="0" borderId="0" xfId="0" applyFont="1"/>
    <xf numFmtId="0" fontId="3" fillId="0" borderId="4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4" fillId="2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4" fontId="12" fillId="3" borderId="5" xfId="1" applyNumberFormat="1" applyFont="1" applyFill="1" applyBorder="1" applyAlignment="1">
      <alignment horizontal="center"/>
    </xf>
    <xf numFmtId="4" fontId="13" fillId="0" borderId="6" xfId="2" applyNumberFormat="1" applyFont="1" applyBorder="1" applyAlignment="1"/>
    <xf numFmtId="4" fontId="13" fillId="0" borderId="18" xfId="0" applyNumberFormat="1" applyFont="1" applyBorder="1"/>
    <xf numFmtId="4" fontId="13" fillId="0" borderId="18" xfId="2" applyNumberFormat="1" applyFont="1" applyBorder="1"/>
    <xf numFmtId="4" fontId="13" fillId="0" borderId="19" xfId="2" applyNumberFormat="1" applyFont="1" applyBorder="1"/>
    <xf numFmtId="4" fontId="13" fillId="0" borderId="7" xfId="2" applyNumberFormat="1" applyFont="1" applyBorder="1"/>
    <xf numFmtId="0" fontId="13" fillId="0" borderId="1" xfId="0" applyFont="1" applyBorder="1" applyAlignment="1">
      <alignment horizontal="left" indent="1"/>
    </xf>
    <xf numFmtId="4" fontId="13" fillId="0" borderId="20" xfId="2" applyNumberFormat="1" applyFont="1" applyBorder="1" applyAlignment="1"/>
    <xf numFmtId="4" fontId="13" fillId="0" borderId="21" xfId="0" applyNumberFormat="1" applyFont="1" applyBorder="1"/>
    <xf numFmtId="4" fontId="13" fillId="0" borderId="21" xfId="2" applyNumberFormat="1" applyFont="1" applyBorder="1"/>
    <xf numFmtId="4" fontId="13" fillId="0" borderId="22" xfId="2" applyNumberFormat="1" applyFont="1" applyBorder="1"/>
    <xf numFmtId="4" fontId="13" fillId="0" borderId="23" xfId="2" applyNumberFormat="1" applyFont="1" applyBorder="1"/>
    <xf numFmtId="4" fontId="3" fillId="0" borderId="8" xfId="2" applyNumberFormat="1" applyFont="1" applyBorder="1"/>
    <xf numFmtId="4" fontId="3" fillId="0" borderId="8" xfId="0" applyNumberFormat="1" applyFont="1" applyBorder="1"/>
    <xf numFmtId="4" fontId="3" fillId="0" borderId="4" xfId="0" applyNumberFormat="1" applyFont="1" applyBorder="1"/>
    <xf numFmtId="4" fontId="3" fillId="0" borderId="5" xfId="2" applyNumberFormat="1" applyFont="1" applyBorder="1"/>
    <xf numFmtId="4" fontId="3" fillId="0" borderId="5" xfId="0" applyNumberFormat="1" applyFont="1" applyBorder="1"/>
    <xf numFmtId="4" fontId="3" fillId="0" borderId="10" xfId="2" applyNumberFormat="1" applyFont="1" applyBorder="1"/>
    <xf numFmtId="4" fontId="3" fillId="4" borderId="8" xfId="2" applyNumberFormat="1" applyFont="1" applyFill="1" applyBorder="1"/>
    <xf numFmtId="4" fontId="3" fillId="0" borderId="1" xfId="2" applyNumberFormat="1" applyFont="1" applyBorder="1"/>
    <xf numFmtId="4" fontId="13" fillId="0" borderId="18" xfId="2" applyNumberFormat="1" applyFont="1" applyBorder="1" applyAlignment="1"/>
    <xf numFmtId="4" fontId="13" fillId="0" borderId="19" xfId="2" applyNumberFormat="1" applyFont="1" applyBorder="1" applyAlignment="1"/>
    <xf numFmtId="4" fontId="13" fillId="0" borderId="7" xfId="2" applyNumberFormat="1" applyFont="1" applyBorder="1" applyAlignment="1"/>
    <xf numFmtId="0" fontId="13" fillId="0" borderId="9" xfId="0" applyFont="1" applyBorder="1" applyAlignment="1">
      <alignment horizontal="left"/>
    </xf>
    <xf numFmtId="4" fontId="13" fillId="0" borderId="6" xfId="2" applyNumberFormat="1" applyFont="1" applyBorder="1"/>
    <xf numFmtId="4" fontId="3" fillId="0" borderId="2" xfId="2" applyNumberFormat="1" applyFont="1" applyBorder="1"/>
    <xf numFmtId="4" fontId="12" fillId="2" borderId="5" xfId="2" applyNumberFormat="1" applyFont="1" applyFill="1" applyBorder="1"/>
    <xf numFmtId="2" fontId="13" fillId="0" borderId="24" xfId="2" applyNumberFormat="1" applyFont="1" applyBorder="1" applyAlignment="1"/>
    <xf numFmtId="2" fontId="3" fillId="0" borderId="8" xfId="2" applyNumberFormat="1" applyFont="1" applyBorder="1" applyAlignment="1"/>
    <xf numFmtId="2" fontId="3" fillId="0" borderId="4" xfId="2" applyNumberFormat="1" applyFont="1" applyBorder="1" applyAlignment="1"/>
    <xf numFmtId="2" fontId="3" fillId="0" borderId="5" xfId="2" applyNumberFormat="1" applyFont="1" applyBorder="1" applyAlignment="1"/>
    <xf numFmtId="44" fontId="12" fillId="2" borderId="0" xfId="2" applyFont="1" applyFill="1" applyBorder="1" applyAlignment="1"/>
    <xf numFmtId="2" fontId="12" fillId="2" borderId="0" xfId="2" applyNumberFormat="1" applyFont="1" applyFill="1" applyBorder="1" applyAlignment="1"/>
    <xf numFmtId="2" fontId="13" fillId="5" borderId="12" xfId="2" applyNumberFormat="1" applyFont="1" applyFill="1" applyBorder="1" applyAlignment="1"/>
    <xf numFmtId="2" fontId="13" fillId="5" borderId="13" xfId="2" applyNumberFormat="1" applyFont="1" applyFill="1" applyBorder="1" applyAlignment="1"/>
    <xf numFmtId="2" fontId="3" fillId="5" borderId="14" xfId="2" applyNumberFormat="1" applyFont="1" applyFill="1" applyBorder="1" applyAlignment="1"/>
    <xf numFmtId="2" fontId="3" fillId="5" borderId="15" xfId="2" applyNumberFormat="1" applyFont="1" applyFill="1" applyBorder="1" applyAlignment="1"/>
    <xf numFmtId="2" fontId="13" fillId="5" borderId="16" xfId="2" applyNumberFormat="1" applyFont="1" applyFill="1" applyBorder="1" applyAlignment="1"/>
    <xf numFmtId="2" fontId="3" fillId="5" borderId="17" xfId="2" applyNumberFormat="1" applyFont="1" applyFill="1" applyBorder="1" applyAlignment="1"/>
    <xf numFmtId="2" fontId="13" fillId="5" borderId="6" xfId="2" applyNumberFormat="1" applyFont="1" applyFill="1" applyBorder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3" fillId="0" borderId="10" xfId="0" applyNumberFormat="1" applyFont="1" applyBorder="1"/>
    <xf numFmtId="4" fontId="13" fillId="0" borderId="25" xfId="2" applyNumberFormat="1" applyFont="1" applyBorder="1"/>
    <xf numFmtId="0" fontId="2" fillId="0" borderId="0" xfId="0" applyFont="1" applyAlignment="1">
      <alignment horizontal="center"/>
    </xf>
    <xf numFmtId="4" fontId="3" fillId="0" borderId="14" xfId="2" applyNumberFormat="1" applyFont="1" applyBorder="1"/>
    <xf numFmtId="4" fontId="13" fillId="0" borderId="26" xfId="2" applyNumberFormat="1" applyFont="1" applyBorder="1" applyAlignment="1"/>
    <xf numFmtId="4" fontId="13" fillId="0" borderId="24" xfId="0" applyNumberFormat="1" applyFont="1" applyBorder="1"/>
    <xf numFmtId="4" fontId="13" fillId="0" borderId="24" xfId="2" applyNumberFormat="1" applyFont="1" applyBorder="1"/>
    <xf numFmtId="4" fontId="13" fillId="0" borderId="27" xfId="2" applyNumberFormat="1" applyFont="1" applyBorder="1"/>
    <xf numFmtId="4" fontId="13" fillId="0" borderId="28" xfId="2" applyNumberFormat="1" applyFont="1" applyBorder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wrapText="1" readingOrder="1"/>
    </xf>
    <xf numFmtId="0" fontId="12" fillId="2" borderId="4" xfId="0" applyFont="1" applyFill="1" applyBorder="1" applyAlignment="1">
      <alignment horizontal="left" vertical="center"/>
    </xf>
    <xf numFmtId="4" fontId="12" fillId="2" borderId="4" xfId="1" applyNumberFormat="1" applyFont="1" applyFill="1" applyBorder="1" applyAlignment="1">
      <alignment horizontal="center" vertical="center" wrapText="1"/>
    </xf>
    <xf numFmtId="4" fontId="12" fillId="2" borderId="5" xfId="1" applyNumberFormat="1" applyFont="1" applyFill="1" applyBorder="1" applyAlignment="1">
      <alignment horizontal="center" vertical="center" wrapText="1"/>
    </xf>
    <xf numFmtId="4" fontId="12" fillId="3" borderId="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3" xfId="0" applyFont="1" applyBorder="1" applyAlignment="1">
      <alignment horizontal="center" wrapText="1" readingOrder="1"/>
    </xf>
    <xf numFmtId="0" fontId="9" fillId="0" borderId="0" xfId="0" applyFont="1" applyAlignment="1">
      <alignment horizontal="center" wrapText="1" readingOrder="1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10" fillId="0" borderId="3" xfId="0" applyNumberFormat="1" applyFont="1" applyBorder="1" applyAlignment="1">
      <alignment horizontal="center" wrapText="1" readingOrder="1"/>
    </xf>
    <xf numFmtId="49" fontId="10" fillId="0" borderId="0" xfId="0" applyNumberFormat="1" applyFont="1" applyAlignment="1">
      <alignment horizontal="center" wrapText="1" readingOrder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711651</xdr:colOff>
      <xdr:row>0</xdr:row>
      <xdr:rowOff>0</xdr:rowOff>
    </xdr:from>
    <xdr:to>
      <xdr:col>4</xdr:col>
      <xdr:colOff>924896</xdr:colOff>
      <xdr:row>3</xdr:row>
      <xdr:rowOff>33617</xdr:rowOff>
    </xdr:to>
    <xdr:pic>
      <xdr:nvPicPr>
        <xdr:cNvPr id="4" name="Imagen 3" descr="Dirección General de Bellas Artes | DGBA - Inicio">
          <a:extLst>
            <a:ext uri="{FF2B5EF4-FFF2-40B4-BE49-F238E27FC236}">
              <a16:creationId xmlns:a16="http://schemas.microsoft.com/office/drawing/2014/main" id="{9135E85F-73B4-494A-AD9A-30A70C8411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6826" y="0"/>
          <a:ext cx="2337320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120304</xdr:colOff>
      <xdr:row>102</xdr:row>
      <xdr:rowOff>25441</xdr:rowOff>
    </xdr:from>
    <xdr:to>
      <xdr:col>2</xdr:col>
      <xdr:colOff>1112921</xdr:colOff>
      <xdr:row>106</xdr:row>
      <xdr:rowOff>140213</xdr:rowOff>
    </xdr:to>
    <xdr:pic>
      <xdr:nvPicPr>
        <xdr:cNvPr id="5" name="Imagen 4" descr="Ministerio de Cultura - Amin Rodríguez">
          <a:extLst>
            <a:ext uri="{FF2B5EF4-FFF2-40B4-BE49-F238E27FC236}">
              <a16:creationId xmlns:a16="http://schemas.microsoft.com/office/drawing/2014/main" id="{1AB6A4D0-C323-422B-8981-B494F9F9638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454" y="20342266"/>
          <a:ext cx="992617" cy="8767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54713-2B4A-44A3-8B43-7E2B73D3F1B3}">
  <dimension ref="A1:M107"/>
  <sheetViews>
    <sheetView tabSelected="1" workbookViewId="0">
      <selection activeCell="C100" sqref="C100"/>
    </sheetView>
  </sheetViews>
  <sheetFormatPr baseColWidth="10" defaultRowHeight="15" x14ac:dyDescent="0.25"/>
  <cols>
    <col min="1" max="1" width="83.85546875" customWidth="1"/>
    <col min="2" max="2" width="18.140625" customWidth="1"/>
    <col min="3" max="3" width="17.7109375" customWidth="1"/>
    <col min="4" max="8" width="14.140625" bestFit="1" customWidth="1"/>
    <col min="9" max="12" width="14.140625" customWidth="1"/>
    <col min="13" max="13" width="15.28515625" bestFit="1" customWidth="1"/>
  </cols>
  <sheetData>
    <row r="1" spans="1:13" x14ac:dyDescent="0.25">
      <c r="B1" s="14"/>
      <c r="C1" s="14"/>
      <c r="D1" s="86"/>
      <c r="E1" s="25"/>
      <c r="F1" s="25"/>
      <c r="G1" s="25"/>
      <c r="H1" s="25"/>
      <c r="I1" s="69"/>
      <c r="J1" s="70"/>
      <c r="K1" s="73"/>
      <c r="L1" s="80"/>
      <c r="M1" s="14"/>
    </row>
    <row r="2" spans="1:13" x14ac:dyDescent="0.25">
      <c r="B2" s="14"/>
      <c r="C2" s="14"/>
      <c r="D2" s="86"/>
      <c r="E2" s="25"/>
      <c r="F2" s="25"/>
      <c r="G2" s="25"/>
      <c r="H2" s="25"/>
      <c r="I2" s="69"/>
      <c r="J2" s="70"/>
      <c r="K2" s="73"/>
      <c r="L2" s="80"/>
      <c r="M2" s="14"/>
    </row>
    <row r="3" spans="1:13" x14ac:dyDescent="0.25">
      <c r="B3" s="14"/>
      <c r="C3" s="14"/>
      <c r="D3" s="86"/>
      <c r="E3" s="25"/>
      <c r="F3" s="25"/>
      <c r="G3" s="25"/>
      <c r="H3" s="25"/>
      <c r="I3" s="69"/>
      <c r="J3" s="70"/>
      <c r="K3" s="73"/>
      <c r="L3" s="80"/>
      <c r="M3" s="14"/>
    </row>
    <row r="4" spans="1:13" ht="15.75" x14ac:dyDescent="0.25">
      <c r="A4" s="87" t="s">
        <v>47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3" ht="15.75" x14ac:dyDescent="0.25">
      <c r="A5" s="87" t="s">
        <v>48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 ht="15.75" x14ac:dyDescent="0.25">
      <c r="A6" s="89" t="s">
        <v>0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ht="15.75" x14ac:dyDescent="0.25">
      <c r="A7" s="91" t="s">
        <v>100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</row>
    <row r="8" spans="1:13" ht="15.75" x14ac:dyDescent="0.25">
      <c r="A8" s="81" t="s">
        <v>42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</row>
    <row r="9" spans="1:13" ht="15.75" x14ac:dyDescent="0.25">
      <c r="A9" s="81" t="s">
        <v>1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</row>
    <row r="10" spans="1:13" ht="15.75" x14ac:dyDescent="0.25">
      <c r="A10" s="1"/>
      <c r="B10" s="4"/>
      <c r="C10" s="4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5.75" x14ac:dyDescent="0.25">
      <c r="A11" s="82" t="s">
        <v>2</v>
      </c>
      <c r="B11" s="83" t="s">
        <v>3</v>
      </c>
      <c r="C11" s="83" t="s">
        <v>4</v>
      </c>
      <c r="D11" s="85" t="s">
        <v>43</v>
      </c>
      <c r="E11" s="85"/>
      <c r="F11" s="85"/>
      <c r="G11" s="85"/>
      <c r="H11" s="85"/>
      <c r="I11" s="85"/>
      <c r="J11" s="85"/>
      <c r="K11" s="85"/>
      <c r="L11" s="85"/>
      <c r="M11" s="85"/>
    </row>
    <row r="12" spans="1:13" ht="16.5" thickBot="1" x14ac:dyDescent="0.3">
      <c r="A12" s="82"/>
      <c r="B12" s="84"/>
      <c r="C12" s="84"/>
      <c r="D12" s="26" t="s">
        <v>44</v>
      </c>
      <c r="E12" s="26" t="s">
        <v>51</v>
      </c>
      <c r="F12" s="26" t="s">
        <v>92</v>
      </c>
      <c r="G12" s="26" t="s">
        <v>93</v>
      </c>
      <c r="H12" s="26" t="s">
        <v>94</v>
      </c>
      <c r="I12" s="26" t="s">
        <v>96</v>
      </c>
      <c r="J12" s="26" t="s">
        <v>97</v>
      </c>
      <c r="K12" s="26" t="s">
        <v>99</v>
      </c>
      <c r="L12" s="26" t="s">
        <v>101</v>
      </c>
      <c r="M12" s="26" t="s">
        <v>45</v>
      </c>
    </row>
    <row r="13" spans="1:13" ht="16.5" thickBot="1" x14ac:dyDescent="0.3">
      <c r="A13" s="23" t="s">
        <v>5</v>
      </c>
      <c r="B13" s="27">
        <f t="shared" ref="B13:H13" si="0">B14+B20+B30+B56</f>
        <v>696521299</v>
      </c>
      <c r="C13" s="28">
        <f t="shared" si="0"/>
        <v>739674363</v>
      </c>
      <c r="D13" s="29">
        <f t="shared" si="0"/>
        <v>44862620.939999998</v>
      </c>
      <c r="E13" s="29">
        <f t="shared" si="0"/>
        <v>45603368.069999993</v>
      </c>
      <c r="F13" s="30">
        <f t="shared" si="0"/>
        <v>47846368.330000006</v>
      </c>
      <c r="G13" s="29">
        <f t="shared" si="0"/>
        <v>49296720.529999994</v>
      </c>
      <c r="H13" s="29">
        <f t="shared" si="0"/>
        <v>50599283.899999999</v>
      </c>
      <c r="I13" s="29">
        <f t="shared" ref="I13:J13" si="1">I14+I20+I30+I56</f>
        <v>81906443.040000021</v>
      </c>
      <c r="J13" s="29">
        <f t="shared" si="1"/>
        <v>50421396.680000007</v>
      </c>
      <c r="K13" s="29">
        <f t="shared" ref="K13:L13" si="2">K14+K20+K30+K56</f>
        <v>56022294.159999989</v>
      </c>
      <c r="L13" s="29">
        <f t="shared" si="2"/>
        <v>51547460.43</v>
      </c>
      <c r="M13" s="31">
        <f>M14+M20+M30+M56</f>
        <v>426558495.64999986</v>
      </c>
    </row>
    <row r="14" spans="1:13" ht="16.5" thickBot="1" x14ac:dyDescent="0.3">
      <c r="A14" s="32" t="s">
        <v>6</v>
      </c>
      <c r="B14" s="33">
        <f>B15+B16+B17+B19</f>
        <v>598000001</v>
      </c>
      <c r="C14" s="34">
        <f t="shared" ref="C14" si="3">SUM(C15:C19)</f>
        <v>622525502</v>
      </c>
      <c r="D14" s="35">
        <f t="shared" ref="D14" si="4">SUM(D15:D19)</f>
        <v>42638468.280000001</v>
      </c>
      <c r="E14" s="35">
        <f t="shared" ref="E14:M14" si="5">SUM(E15:E19)</f>
        <v>42410112.909999996</v>
      </c>
      <c r="F14" s="36">
        <f t="shared" si="5"/>
        <v>43423291.510000005</v>
      </c>
      <c r="G14" s="35">
        <f t="shared" si="5"/>
        <v>42547156.299999997</v>
      </c>
      <c r="H14" s="35">
        <f t="shared" si="5"/>
        <v>42420739.170000002</v>
      </c>
      <c r="I14" s="35">
        <f t="shared" si="5"/>
        <v>73386691.050000012</v>
      </c>
      <c r="J14" s="35">
        <f t="shared" si="5"/>
        <v>42892833.100000001</v>
      </c>
      <c r="K14" s="35">
        <f t="shared" ref="K14:L14" si="6">SUM(K15:K19)</f>
        <v>48874748.699999996</v>
      </c>
      <c r="L14" s="35">
        <f t="shared" si="6"/>
        <v>42844189.640000001</v>
      </c>
      <c r="M14" s="37">
        <f t="shared" si="5"/>
        <v>378594041.01999992</v>
      </c>
    </row>
    <row r="15" spans="1:13" ht="15.75" x14ac:dyDescent="0.25">
      <c r="A15" s="3" t="s">
        <v>7</v>
      </c>
      <c r="B15" s="38">
        <v>461312208</v>
      </c>
      <c r="C15" s="38">
        <v>479589643</v>
      </c>
      <c r="D15" s="38">
        <v>36671557.75</v>
      </c>
      <c r="E15" s="38">
        <v>36456685.729999997</v>
      </c>
      <c r="F15" s="4">
        <v>37404972.289999999</v>
      </c>
      <c r="G15" s="39">
        <f>28162005.75+70000+50000+6410500+1410450+423500+51735</f>
        <v>36578190.75</v>
      </c>
      <c r="H15" s="39">
        <v>36423824.079999998</v>
      </c>
      <c r="I15" s="39">
        <v>36754554.890000001</v>
      </c>
      <c r="J15" s="39">
        <v>36817240.75</v>
      </c>
      <c r="K15" s="39">
        <v>36959740.75</v>
      </c>
      <c r="L15" s="39">
        <v>36836740.75</v>
      </c>
      <c r="M15" s="38">
        <f>SUM(D15:K15)</f>
        <v>294066766.98999995</v>
      </c>
    </row>
    <row r="16" spans="1:13" ht="15.75" x14ac:dyDescent="0.25">
      <c r="A16" s="3" t="s">
        <v>8</v>
      </c>
      <c r="B16" s="10">
        <v>72135688</v>
      </c>
      <c r="C16" s="38">
        <v>75177763</v>
      </c>
      <c r="D16" s="10">
        <v>382000</v>
      </c>
      <c r="E16" s="10">
        <v>393943.37</v>
      </c>
      <c r="F16" s="40">
        <v>438491.45</v>
      </c>
      <c r="G16" s="40">
        <v>394000</v>
      </c>
      <c r="H16" s="40">
        <v>394000</v>
      </c>
      <c r="I16" s="39">
        <v>31025666.510000002</v>
      </c>
      <c r="J16" s="39">
        <v>464821.53</v>
      </c>
      <c r="K16" s="39">
        <v>6273537.1600000001</v>
      </c>
      <c r="L16" s="39">
        <v>394000</v>
      </c>
      <c r="M16" s="38">
        <f t="shared" ref="M16:M39" si="7">SUM(D16:K16)</f>
        <v>39766460.020000003</v>
      </c>
    </row>
    <row r="17" spans="1:13" ht="15.75" x14ac:dyDescent="0.25">
      <c r="A17" s="3" t="s">
        <v>9</v>
      </c>
      <c r="B17" s="10">
        <v>330000</v>
      </c>
      <c r="C17" s="38">
        <v>396000</v>
      </c>
      <c r="D17" s="10">
        <v>0</v>
      </c>
      <c r="E17" s="10">
        <v>18816</v>
      </c>
      <c r="F17" s="10">
        <v>0</v>
      </c>
      <c r="G17" s="10">
        <v>0</v>
      </c>
      <c r="H17" s="10">
        <v>9096.9599999999991</v>
      </c>
      <c r="I17" s="38">
        <v>17984</v>
      </c>
      <c r="J17" s="38">
        <v>0</v>
      </c>
      <c r="K17" s="38">
        <v>9215.2099999999991</v>
      </c>
      <c r="L17" s="38">
        <v>0</v>
      </c>
      <c r="M17" s="38">
        <f t="shared" si="7"/>
        <v>55112.17</v>
      </c>
    </row>
    <row r="18" spans="1:13" ht="15.75" x14ac:dyDescent="0.25">
      <c r="A18" s="3" t="s">
        <v>10</v>
      </c>
      <c r="B18" s="10">
        <v>0</v>
      </c>
      <c r="C18" s="38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38">
        <v>0</v>
      </c>
      <c r="J18" s="38">
        <v>0</v>
      </c>
      <c r="K18" s="38"/>
      <c r="L18" s="38">
        <v>0</v>
      </c>
      <c r="M18" s="38">
        <f t="shared" si="7"/>
        <v>0</v>
      </c>
    </row>
    <row r="19" spans="1:13" ht="16.5" thickBot="1" x14ac:dyDescent="0.3">
      <c r="A19" s="3" t="s">
        <v>11</v>
      </c>
      <c r="B19" s="41">
        <v>64222105</v>
      </c>
      <c r="C19" s="38">
        <v>67362096</v>
      </c>
      <c r="D19" s="41">
        <v>5584910.5300000003</v>
      </c>
      <c r="E19" s="41">
        <v>5540667.8099999996</v>
      </c>
      <c r="F19" s="42">
        <v>5579827.7699999996</v>
      </c>
      <c r="G19" s="42">
        <f>2591516.99+2597051.55+386397.01</f>
        <v>5574965.5499999998</v>
      </c>
      <c r="H19" s="42">
        <v>5593818.1299999999</v>
      </c>
      <c r="I19" s="71">
        <v>5588485.6500000004</v>
      </c>
      <c r="J19" s="71">
        <v>5610770.8200000003</v>
      </c>
      <c r="K19" s="71">
        <v>5632255.5800000001</v>
      </c>
      <c r="L19" s="71">
        <v>5613448.8899999997</v>
      </c>
      <c r="M19" s="38">
        <f t="shared" si="7"/>
        <v>44705701.839999996</v>
      </c>
    </row>
    <row r="20" spans="1:13" ht="16.5" thickBot="1" x14ac:dyDescent="0.3">
      <c r="A20" s="32" t="s">
        <v>12</v>
      </c>
      <c r="B20" s="27">
        <f>B21+B22+B23+B24+B25+B26+B27+B28+B29</f>
        <v>74283911</v>
      </c>
      <c r="C20" s="28">
        <f>SUM(C21:C29)</f>
        <v>65370464</v>
      </c>
      <c r="D20" s="29">
        <f t="shared" ref="D20:E20" si="8">SUM(D21:D29)</f>
        <v>2224152.66</v>
      </c>
      <c r="E20" s="29">
        <f t="shared" si="8"/>
        <v>3184641.1599999997</v>
      </c>
      <c r="F20" s="72">
        <f t="shared" ref="F20:M20" si="9">SUM(F21:F29)</f>
        <v>3854378.26</v>
      </c>
      <c r="G20" s="29">
        <f t="shared" si="9"/>
        <v>4191691.2199999997</v>
      </c>
      <c r="H20" s="29">
        <f t="shared" si="9"/>
        <v>7259937.6900000004</v>
      </c>
      <c r="I20" s="29">
        <f t="shared" si="9"/>
        <v>3255547.6799999997</v>
      </c>
      <c r="J20" s="29">
        <f t="shared" si="9"/>
        <v>5541467.3000000007</v>
      </c>
      <c r="K20" s="29">
        <f t="shared" si="9"/>
        <v>6308950.9299999997</v>
      </c>
      <c r="L20" s="29">
        <f t="shared" si="9"/>
        <v>7507142.5700000003</v>
      </c>
      <c r="M20" s="31">
        <f t="shared" si="9"/>
        <v>35820766.899999999</v>
      </c>
    </row>
    <row r="21" spans="1:13" ht="15.75" x14ac:dyDescent="0.25">
      <c r="A21" s="5" t="s">
        <v>13</v>
      </c>
      <c r="B21" s="38">
        <v>38715000</v>
      </c>
      <c r="C21" s="38">
        <v>29414499</v>
      </c>
      <c r="D21" s="44">
        <v>1921905.87</v>
      </c>
      <c r="E21" s="44">
        <v>2550533.5299999998</v>
      </c>
      <c r="F21" s="40">
        <v>2265510.44</v>
      </c>
      <c r="G21" s="39">
        <v>2791102.04</v>
      </c>
      <c r="H21" s="39">
        <v>4753319.87</v>
      </c>
      <c r="I21" s="39">
        <v>1182276.51</v>
      </c>
      <c r="J21" s="39">
        <v>3319603.82</v>
      </c>
      <c r="K21" s="39">
        <v>3678637.67</v>
      </c>
      <c r="L21" s="39">
        <v>2879572.37</v>
      </c>
      <c r="M21" s="38">
        <f t="shared" si="7"/>
        <v>22462889.75</v>
      </c>
    </row>
    <row r="22" spans="1:13" ht="15.75" x14ac:dyDescent="0.25">
      <c r="A22" s="5" t="s">
        <v>14</v>
      </c>
      <c r="B22" s="10">
        <v>1676300</v>
      </c>
      <c r="C22" s="38">
        <v>1670445</v>
      </c>
      <c r="D22" s="13">
        <v>0</v>
      </c>
      <c r="E22" s="13">
        <v>0</v>
      </c>
      <c r="F22" s="4">
        <v>128148</v>
      </c>
      <c r="G22" s="40">
        <v>44132</v>
      </c>
      <c r="H22" s="40">
        <v>147234.5</v>
      </c>
      <c r="I22" s="39">
        <v>102306</v>
      </c>
      <c r="J22" s="39">
        <v>0</v>
      </c>
      <c r="K22" s="39">
        <v>187909.1</v>
      </c>
      <c r="L22" s="39">
        <v>49962.2</v>
      </c>
      <c r="M22" s="38">
        <f t="shared" si="7"/>
        <v>609729.6</v>
      </c>
    </row>
    <row r="23" spans="1:13" ht="15.75" x14ac:dyDescent="0.25">
      <c r="A23" s="5" t="s">
        <v>15</v>
      </c>
      <c r="B23" s="10">
        <v>3405031</v>
      </c>
      <c r="C23" s="38">
        <v>3455031</v>
      </c>
      <c r="D23" s="13">
        <v>0</v>
      </c>
      <c r="E23" s="13">
        <v>0</v>
      </c>
      <c r="F23" s="45">
        <v>0</v>
      </c>
      <c r="G23" s="10">
        <v>0</v>
      </c>
      <c r="H23" s="10">
        <v>472000</v>
      </c>
      <c r="I23" s="38">
        <v>0</v>
      </c>
      <c r="J23" s="38">
        <v>0</v>
      </c>
      <c r="K23" s="38">
        <v>124300</v>
      </c>
      <c r="L23" s="38">
        <v>1755831</v>
      </c>
      <c r="M23" s="38">
        <f t="shared" si="7"/>
        <v>596300</v>
      </c>
    </row>
    <row r="24" spans="1:13" ht="15.75" x14ac:dyDescent="0.25">
      <c r="A24" s="5" t="s">
        <v>16</v>
      </c>
      <c r="B24" s="10">
        <v>260980</v>
      </c>
      <c r="C24" s="38">
        <v>643000</v>
      </c>
      <c r="D24" s="13">
        <v>0</v>
      </c>
      <c r="E24" s="13">
        <v>0</v>
      </c>
      <c r="F24" s="45">
        <v>0</v>
      </c>
      <c r="G24" s="10">
        <v>0</v>
      </c>
      <c r="H24" s="10">
        <v>293375.78999999998</v>
      </c>
      <c r="I24" s="38">
        <v>0</v>
      </c>
      <c r="J24" s="38">
        <v>100000</v>
      </c>
      <c r="K24" s="38">
        <v>34500</v>
      </c>
      <c r="L24" s="38">
        <v>48000</v>
      </c>
      <c r="M24" s="38">
        <f t="shared" si="7"/>
        <v>427875.79</v>
      </c>
    </row>
    <row r="25" spans="1:13" ht="15.75" x14ac:dyDescent="0.25">
      <c r="A25" s="5" t="s">
        <v>17</v>
      </c>
      <c r="B25" s="10">
        <v>3043000</v>
      </c>
      <c r="C25" s="38">
        <v>4160507</v>
      </c>
      <c r="D25" s="13">
        <v>0</v>
      </c>
      <c r="E25" s="13">
        <v>0</v>
      </c>
      <c r="F25" s="45">
        <v>0</v>
      </c>
      <c r="G25" s="10">
        <v>98765.58</v>
      </c>
      <c r="H25" s="10">
        <v>0</v>
      </c>
      <c r="I25" s="38">
        <v>236000</v>
      </c>
      <c r="J25" s="38">
        <v>236000</v>
      </c>
      <c r="K25" s="38">
        <v>236000</v>
      </c>
      <c r="L25" s="38">
        <v>289370</v>
      </c>
      <c r="M25" s="38">
        <f t="shared" si="7"/>
        <v>806765.58000000007</v>
      </c>
    </row>
    <row r="26" spans="1:13" ht="15.75" x14ac:dyDescent="0.25">
      <c r="A26" s="3" t="s">
        <v>18</v>
      </c>
      <c r="B26" s="10">
        <v>5450000</v>
      </c>
      <c r="C26" s="38">
        <v>4854126</v>
      </c>
      <c r="D26" s="10">
        <v>302246.78999999998</v>
      </c>
      <c r="E26" s="10">
        <v>302246.78999999998</v>
      </c>
      <c r="F26" s="40">
        <v>300425.82</v>
      </c>
      <c r="G26" s="40">
        <v>301403.3</v>
      </c>
      <c r="H26" s="40">
        <v>0</v>
      </c>
      <c r="I26" s="39">
        <v>333457.65999999997</v>
      </c>
      <c r="J26" s="39">
        <v>363268.14</v>
      </c>
      <c r="K26" s="39">
        <v>299826.8</v>
      </c>
      <c r="L26" s="39">
        <v>302383.58</v>
      </c>
      <c r="M26" s="38">
        <f t="shared" si="7"/>
        <v>2202875.2999999998</v>
      </c>
    </row>
    <row r="27" spans="1:13" ht="15.75" x14ac:dyDescent="0.25">
      <c r="A27" s="3" t="s">
        <v>49</v>
      </c>
      <c r="B27" s="10">
        <v>3000000</v>
      </c>
      <c r="C27" s="38">
        <v>4274566</v>
      </c>
      <c r="D27" s="10">
        <v>0</v>
      </c>
      <c r="E27" s="10">
        <v>0</v>
      </c>
      <c r="F27" s="40">
        <v>86494</v>
      </c>
      <c r="G27" s="40">
        <f>234466+33621.13</f>
        <v>268087.13</v>
      </c>
      <c r="H27" s="40">
        <v>0</v>
      </c>
      <c r="I27" s="39">
        <v>165200</v>
      </c>
      <c r="J27" s="39">
        <v>1166052.6200000001</v>
      </c>
      <c r="K27" s="39">
        <v>463065.04</v>
      </c>
      <c r="L27" s="39">
        <v>143783</v>
      </c>
      <c r="M27" s="38">
        <f t="shared" si="7"/>
        <v>2148898.79</v>
      </c>
    </row>
    <row r="28" spans="1:13" ht="15.75" x14ac:dyDescent="0.25">
      <c r="A28" s="3" t="s">
        <v>19</v>
      </c>
      <c r="B28" s="10">
        <v>9900000</v>
      </c>
      <c r="C28" s="38">
        <v>12454790</v>
      </c>
      <c r="D28" s="10">
        <v>0</v>
      </c>
      <c r="E28" s="10">
        <v>21756.84</v>
      </c>
      <c r="F28" s="40">
        <v>1073800</v>
      </c>
      <c r="G28" s="40">
        <v>0</v>
      </c>
      <c r="H28" s="40">
        <v>1143131.2</v>
      </c>
      <c r="I28" s="39">
        <v>445372.8</v>
      </c>
      <c r="J28" s="39">
        <v>138438.39999999999</v>
      </c>
      <c r="K28" s="39">
        <v>719371.56</v>
      </c>
      <c r="L28" s="39">
        <v>1724390.38</v>
      </c>
      <c r="M28" s="38">
        <f t="shared" si="7"/>
        <v>3541870.8</v>
      </c>
    </row>
    <row r="29" spans="1:13" ht="16.5" thickBot="1" x14ac:dyDescent="0.3">
      <c r="A29" s="3" t="s">
        <v>20</v>
      </c>
      <c r="B29" s="41">
        <v>8833600</v>
      </c>
      <c r="C29" s="38">
        <v>4443500</v>
      </c>
      <c r="D29" s="41">
        <v>0</v>
      </c>
      <c r="E29" s="41">
        <v>310104</v>
      </c>
      <c r="F29" s="41">
        <v>0</v>
      </c>
      <c r="G29" s="41">
        <f>83583.33+604617.84</f>
        <v>688201.16999999993</v>
      </c>
      <c r="H29" s="41">
        <v>450876.33</v>
      </c>
      <c r="I29" s="43">
        <v>790934.71</v>
      </c>
      <c r="J29" s="43">
        <v>218104.32000000001</v>
      </c>
      <c r="K29" s="43">
        <v>565340.76</v>
      </c>
      <c r="L29" s="43">
        <v>313850.03999999998</v>
      </c>
      <c r="M29" s="38">
        <f t="shared" si="7"/>
        <v>3023561.29</v>
      </c>
    </row>
    <row r="30" spans="1:13" ht="16.5" thickBot="1" x14ac:dyDescent="0.3">
      <c r="A30" s="32" t="s">
        <v>21</v>
      </c>
      <c r="B30" s="27">
        <f>B31+B32+B33+B34+B35+B36+B37+B39</f>
        <v>20733749</v>
      </c>
      <c r="C30" s="28">
        <f>+C31+C32+C33+C34+C35+C36+C37+C38+C39</f>
        <v>39995357</v>
      </c>
      <c r="D30" s="46">
        <f t="shared" ref="D30:E30" si="10">D31+D32+D33+D34+D35+D36+D37+D39</f>
        <v>0</v>
      </c>
      <c r="E30" s="46">
        <f t="shared" si="10"/>
        <v>8614</v>
      </c>
      <c r="F30" s="47">
        <f t="shared" ref="F30:L30" si="11">SUM(F31:F39)</f>
        <v>393072.51999999996</v>
      </c>
      <c r="G30" s="46">
        <f t="shared" si="11"/>
        <v>2537885.8600000003</v>
      </c>
      <c r="H30" s="46">
        <f t="shared" si="11"/>
        <v>115224.42000000001</v>
      </c>
      <c r="I30" s="46">
        <f t="shared" si="11"/>
        <v>3278851.94</v>
      </c>
      <c r="J30" s="46">
        <f t="shared" si="11"/>
        <v>291114.96999999997</v>
      </c>
      <c r="K30" s="46">
        <f t="shared" si="11"/>
        <v>727187.55</v>
      </c>
      <c r="L30" s="46">
        <f t="shared" si="11"/>
        <v>1026543.25</v>
      </c>
      <c r="M30" s="48">
        <f>M31+M32+M33+M34+M35+M36+M37+M39</f>
        <v>7351951.2599999998</v>
      </c>
    </row>
    <row r="31" spans="1:13" ht="15.75" x14ac:dyDescent="0.25">
      <c r="A31" s="3" t="s">
        <v>22</v>
      </c>
      <c r="B31" s="38">
        <v>2203999</v>
      </c>
      <c r="C31" s="38">
        <v>1574740</v>
      </c>
      <c r="D31" s="38">
        <v>0</v>
      </c>
      <c r="E31" s="38">
        <v>8614</v>
      </c>
      <c r="F31" s="4">
        <v>215855.83</v>
      </c>
      <c r="G31" s="39">
        <v>6549</v>
      </c>
      <c r="H31" s="39">
        <v>40356.959999999999</v>
      </c>
      <c r="I31" s="39">
        <v>136961.32999999999</v>
      </c>
      <c r="J31" s="39">
        <v>13560</v>
      </c>
      <c r="K31" s="39">
        <v>127909.08</v>
      </c>
      <c r="L31" s="39">
        <v>154612.13</v>
      </c>
      <c r="M31" s="38">
        <f t="shared" si="7"/>
        <v>549806.19999999995</v>
      </c>
    </row>
    <row r="32" spans="1:13" ht="15.75" x14ac:dyDescent="0.25">
      <c r="A32" s="3" t="s">
        <v>23</v>
      </c>
      <c r="B32" s="10">
        <v>2170000</v>
      </c>
      <c r="C32" s="38">
        <v>20889097</v>
      </c>
      <c r="D32" s="10">
        <v>0</v>
      </c>
      <c r="E32" s="10">
        <v>0</v>
      </c>
      <c r="F32" s="45">
        <v>0</v>
      </c>
      <c r="G32" s="10">
        <v>0</v>
      </c>
      <c r="H32" s="10">
        <v>1846.7</v>
      </c>
      <c r="I32" s="10">
        <v>0</v>
      </c>
      <c r="J32" s="38">
        <v>41400.300000000003</v>
      </c>
      <c r="K32" s="38">
        <v>0</v>
      </c>
      <c r="L32" s="38">
        <v>57112</v>
      </c>
      <c r="M32" s="38">
        <f t="shared" si="7"/>
        <v>43247</v>
      </c>
    </row>
    <row r="33" spans="1:13" ht="15.75" x14ac:dyDescent="0.25">
      <c r="A33" s="3" t="s">
        <v>24</v>
      </c>
      <c r="B33" s="10">
        <v>1250000</v>
      </c>
      <c r="C33" s="38">
        <v>1039955</v>
      </c>
      <c r="D33" s="10">
        <v>0</v>
      </c>
      <c r="E33" s="10">
        <v>0</v>
      </c>
      <c r="F33" s="45">
        <v>0</v>
      </c>
      <c r="G33" s="40">
        <f>86496.36+5208.94</f>
        <v>91705.3</v>
      </c>
      <c r="H33" s="40">
        <v>7870.6</v>
      </c>
      <c r="I33" s="40">
        <v>157294.96</v>
      </c>
      <c r="J33" s="39">
        <v>0</v>
      </c>
      <c r="K33" s="39">
        <v>0</v>
      </c>
      <c r="L33" s="39">
        <v>269706.11</v>
      </c>
      <c r="M33" s="38">
        <f t="shared" si="7"/>
        <v>256870.86</v>
      </c>
    </row>
    <row r="34" spans="1:13" ht="15.75" x14ac:dyDescent="0.25">
      <c r="A34" s="3" t="s">
        <v>25</v>
      </c>
      <c r="B34" s="10">
        <v>0</v>
      </c>
      <c r="C34" s="38">
        <v>0</v>
      </c>
      <c r="D34" s="10">
        <v>0</v>
      </c>
      <c r="E34" s="10">
        <v>0</v>
      </c>
      <c r="F34" s="45">
        <v>0</v>
      </c>
      <c r="G34" s="10">
        <v>0</v>
      </c>
      <c r="H34" s="10">
        <v>0</v>
      </c>
      <c r="I34" s="10">
        <v>0</v>
      </c>
      <c r="J34" s="38">
        <v>0</v>
      </c>
      <c r="K34" s="38">
        <v>0</v>
      </c>
      <c r="L34" s="38">
        <v>0</v>
      </c>
      <c r="M34" s="38">
        <f t="shared" si="7"/>
        <v>0</v>
      </c>
    </row>
    <row r="35" spans="1:13" ht="15.75" x14ac:dyDescent="0.25">
      <c r="A35" s="3" t="s">
        <v>26</v>
      </c>
      <c r="B35" s="10">
        <v>60000</v>
      </c>
      <c r="C35" s="38">
        <v>537456</v>
      </c>
      <c r="D35" s="10">
        <v>0</v>
      </c>
      <c r="E35" s="10">
        <v>0</v>
      </c>
      <c r="F35" s="45">
        <v>0</v>
      </c>
      <c r="G35" s="10">
        <v>0</v>
      </c>
      <c r="H35" s="10">
        <v>17204.400000000001</v>
      </c>
      <c r="I35" s="10">
        <v>0</v>
      </c>
      <c r="J35" s="38">
        <v>64251</v>
      </c>
      <c r="K35" s="38">
        <v>0</v>
      </c>
      <c r="L35" s="38">
        <v>0</v>
      </c>
      <c r="M35" s="38">
        <f t="shared" si="7"/>
        <v>81455.399999999994</v>
      </c>
    </row>
    <row r="36" spans="1:13" ht="15.75" x14ac:dyDescent="0.25">
      <c r="A36" s="3" t="s">
        <v>27</v>
      </c>
      <c r="B36" s="10">
        <v>0</v>
      </c>
      <c r="C36" s="38">
        <v>2582542</v>
      </c>
      <c r="D36" s="10">
        <v>0</v>
      </c>
      <c r="E36" s="10">
        <v>0</v>
      </c>
      <c r="F36" s="4">
        <v>5433.61</v>
      </c>
      <c r="G36" s="40">
        <f>2950+42692.4+72205.04+28425.02</f>
        <v>146272.46</v>
      </c>
      <c r="H36" s="40">
        <v>0</v>
      </c>
      <c r="I36" s="40">
        <v>174359.3</v>
      </c>
      <c r="J36" s="39">
        <v>4434.79</v>
      </c>
      <c r="K36" s="39">
        <v>578359.30000000005</v>
      </c>
      <c r="L36" s="39">
        <v>3440.88</v>
      </c>
      <c r="M36" s="38">
        <f t="shared" si="7"/>
        <v>908859.46</v>
      </c>
    </row>
    <row r="37" spans="1:13" ht="15.75" x14ac:dyDescent="0.25">
      <c r="A37" s="3" t="s">
        <v>28</v>
      </c>
      <c r="B37" s="10">
        <v>10550000</v>
      </c>
      <c r="C37" s="38">
        <v>8749606</v>
      </c>
      <c r="D37" s="10">
        <v>0</v>
      </c>
      <c r="E37" s="10">
        <v>0</v>
      </c>
      <c r="F37" s="4">
        <v>21043.03</v>
      </c>
      <c r="G37" s="40">
        <f>1250000+424682.1+54179.98</f>
        <v>1728862.08</v>
      </c>
      <c r="H37" s="40">
        <v>0</v>
      </c>
      <c r="I37" s="40">
        <v>2079482.91</v>
      </c>
      <c r="J37" s="39">
        <v>0</v>
      </c>
      <c r="K37" s="39">
        <v>0</v>
      </c>
      <c r="L37" s="39">
        <v>5097.6000000000004</v>
      </c>
      <c r="M37" s="38">
        <f t="shared" si="7"/>
        <v>3829388.02</v>
      </c>
    </row>
    <row r="38" spans="1:13" ht="15.75" x14ac:dyDescent="0.25">
      <c r="A38" s="3" t="s">
        <v>29</v>
      </c>
      <c r="B38" s="10">
        <v>0</v>
      </c>
      <c r="C38" s="38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38">
        <v>0</v>
      </c>
      <c r="K38" s="38">
        <v>0</v>
      </c>
      <c r="L38" s="38">
        <v>0</v>
      </c>
      <c r="M38" s="38">
        <f t="shared" si="7"/>
        <v>0</v>
      </c>
    </row>
    <row r="39" spans="1:13" ht="16.5" thickBot="1" x14ac:dyDescent="0.3">
      <c r="A39" s="3" t="s">
        <v>30</v>
      </c>
      <c r="B39" s="41">
        <v>4499750</v>
      </c>
      <c r="C39" s="38">
        <v>4621961</v>
      </c>
      <c r="D39" s="41">
        <v>0</v>
      </c>
      <c r="E39" s="41">
        <v>0</v>
      </c>
      <c r="F39" s="42">
        <v>150740.04999999999</v>
      </c>
      <c r="G39" s="42">
        <f>26999.58+243301.35+28056.74+15458+236650.7+3656.68+10373.97</f>
        <v>564497.02</v>
      </c>
      <c r="H39" s="42">
        <v>47945.760000000002</v>
      </c>
      <c r="I39" s="42">
        <v>730753.44</v>
      </c>
      <c r="J39" s="71">
        <v>167468.88</v>
      </c>
      <c r="K39" s="71">
        <v>20919.169999999998</v>
      </c>
      <c r="L39" s="71">
        <v>536574.53</v>
      </c>
      <c r="M39" s="38">
        <f t="shared" si="7"/>
        <v>1682324.3199999998</v>
      </c>
    </row>
    <row r="40" spans="1:13" ht="16.5" thickBot="1" x14ac:dyDescent="0.3">
      <c r="A40" s="49" t="s">
        <v>52</v>
      </c>
      <c r="B40" s="50">
        <f>+B41+B42+B43+B44+B45+B46+B47</f>
        <v>0</v>
      </c>
      <c r="C40" s="29">
        <f t="shared" ref="C40:M40" si="12">+C41+C42+C43+C44+C45+C46+C47</f>
        <v>0</v>
      </c>
      <c r="D40" s="29">
        <f t="shared" si="12"/>
        <v>0</v>
      </c>
      <c r="E40" s="29">
        <f t="shared" si="12"/>
        <v>0</v>
      </c>
      <c r="F40" s="29">
        <f t="shared" si="12"/>
        <v>0</v>
      </c>
      <c r="G40" s="29">
        <f t="shared" si="12"/>
        <v>0</v>
      </c>
      <c r="H40" s="29">
        <f t="shared" si="12"/>
        <v>0</v>
      </c>
      <c r="I40" s="29">
        <f t="shared" si="12"/>
        <v>0</v>
      </c>
      <c r="J40" s="29">
        <f t="shared" si="12"/>
        <v>0</v>
      </c>
      <c r="K40" s="29">
        <f t="shared" si="12"/>
        <v>0</v>
      </c>
      <c r="L40" s="29">
        <f t="shared" si="12"/>
        <v>0</v>
      </c>
      <c r="M40" s="31">
        <f t="shared" si="12"/>
        <v>0</v>
      </c>
    </row>
    <row r="41" spans="1:13" ht="15.75" x14ac:dyDescent="0.25">
      <c r="A41" s="22" t="s">
        <v>53</v>
      </c>
      <c r="B41" s="38">
        <v>0</v>
      </c>
      <c r="C41" s="38">
        <f t="shared" ref="C41" si="13">SUM(B41:B41)</f>
        <v>0</v>
      </c>
      <c r="D41" s="38">
        <v>0</v>
      </c>
      <c r="E41" s="38">
        <f t="shared" ref="E41:F55" si="14">SUM(D41:D41)</f>
        <v>0</v>
      </c>
      <c r="F41" s="38">
        <f t="shared" si="14"/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f t="shared" ref="M41:M47" si="15">SUM(D41:I41)</f>
        <v>0</v>
      </c>
    </row>
    <row r="42" spans="1:13" ht="15.75" x14ac:dyDescent="0.25">
      <c r="A42" s="22" t="s">
        <v>54</v>
      </c>
      <c r="B42" s="10">
        <v>0</v>
      </c>
      <c r="C42" s="10">
        <f t="shared" ref="C42:C47" si="16">SUM(B42:B42)</f>
        <v>0</v>
      </c>
      <c r="D42" s="10">
        <v>0</v>
      </c>
      <c r="E42" s="10">
        <f t="shared" si="14"/>
        <v>0</v>
      </c>
      <c r="F42" s="10">
        <f t="shared" si="14"/>
        <v>0</v>
      </c>
      <c r="G42" s="10">
        <v>0</v>
      </c>
      <c r="H42" s="10">
        <v>0</v>
      </c>
      <c r="I42" s="38">
        <v>0</v>
      </c>
      <c r="J42" s="38">
        <v>0</v>
      </c>
      <c r="K42" s="38">
        <v>0</v>
      </c>
      <c r="L42" s="38">
        <v>0</v>
      </c>
      <c r="M42" s="38">
        <f t="shared" si="15"/>
        <v>0</v>
      </c>
    </row>
    <row r="43" spans="1:13" ht="15.75" x14ac:dyDescent="0.25">
      <c r="A43" s="22" t="s">
        <v>55</v>
      </c>
      <c r="B43" s="10">
        <v>0</v>
      </c>
      <c r="C43" s="10">
        <f t="shared" si="16"/>
        <v>0</v>
      </c>
      <c r="D43" s="10">
        <v>0</v>
      </c>
      <c r="E43" s="10">
        <f t="shared" si="14"/>
        <v>0</v>
      </c>
      <c r="F43" s="10">
        <f t="shared" si="14"/>
        <v>0</v>
      </c>
      <c r="G43" s="10">
        <v>0</v>
      </c>
      <c r="H43" s="10">
        <v>0</v>
      </c>
      <c r="I43" s="38">
        <v>0</v>
      </c>
      <c r="J43" s="38">
        <v>0</v>
      </c>
      <c r="K43" s="38">
        <v>0</v>
      </c>
      <c r="L43" s="38">
        <v>0</v>
      </c>
      <c r="M43" s="38">
        <f t="shared" si="15"/>
        <v>0</v>
      </c>
    </row>
    <row r="44" spans="1:13" ht="15.75" x14ac:dyDescent="0.25">
      <c r="A44" s="22" t="s">
        <v>56</v>
      </c>
      <c r="B44" s="10">
        <v>0</v>
      </c>
      <c r="C44" s="10">
        <f t="shared" si="16"/>
        <v>0</v>
      </c>
      <c r="D44" s="10">
        <v>0</v>
      </c>
      <c r="E44" s="10">
        <f t="shared" si="14"/>
        <v>0</v>
      </c>
      <c r="F44" s="10">
        <f t="shared" si="14"/>
        <v>0</v>
      </c>
      <c r="G44" s="10">
        <v>0</v>
      </c>
      <c r="H44" s="10">
        <v>0</v>
      </c>
      <c r="I44" s="38">
        <v>0</v>
      </c>
      <c r="J44" s="38">
        <v>0</v>
      </c>
      <c r="K44" s="38">
        <v>0</v>
      </c>
      <c r="L44" s="38">
        <v>0</v>
      </c>
      <c r="M44" s="38">
        <f t="shared" si="15"/>
        <v>0</v>
      </c>
    </row>
    <row r="45" spans="1:13" ht="15.75" x14ac:dyDescent="0.25">
      <c r="A45" s="22" t="s">
        <v>57</v>
      </c>
      <c r="B45" s="10">
        <v>0</v>
      </c>
      <c r="C45" s="10">
        <f t="shared" si="16"/>
        <v>0</v>
      </c>
      <c r="D45" s="10">
        <v>0</v>
      </c>
      <c r="E45" s="10">
        <f t="shared" si="14"/>
        <v>0</v>
      </c>
      <c r="F45" s="10">
        <f t="shared" si="14"/>
        <v>0</v>
      </c>
      <c r="G45" s="10">
        <v>0</v>
      </c>
      <c r="H45" s="10">
        <v>0</v>
      </c>
      <c r="I45" s="38">
        <v>0</v>
      </c>
      <c r="J45" s="38">
        <v>0</v>
      </c>
      <c r="K45" s="38">
        <v>0</v>
      </c>
      <c r="L45" s="38">
        <v>0</v>
      </c>
      <c r="M45" s="38">
        <f t="shared" si="15"/>
        <v>0</v>
      </c>
    </row>
    <row r="46" spans="1:13" ht="15.75" x14ac:dyDescent="0.25">
      <c r="A46" s="22" t="s">
        <v>58</v>
      </c>
      <c r="B46" s="10">
        <v>0</v>
      </c>
      <c r="C46" s="10">
        <f t="shared" si="16"/>
        <v>0</v>
      </c>
      <c r="D46" s="10">
        <v>0</v>
      </c>
      <c r="E46" s="10">
        <f t="shared" si="14"/>
        <v>0</v>
      </c>
      <c r="F46" s="10">
        <f t="shared" si="14"/>
        <v>0</v>
      </c>
      <c r="G46" s="10">
        <v>0</v>
      </c>
      <c r="H46" s="10">
        <v>0</v>
      </c>
      <c r="I46" s="38">
        <v>0</v>
      </c>
      <c r="J46" s="38">
        <v>0</v>
      </c>
      <c r="K46" s="38">
        <v>0</v>
      </c>
      <c r="L46" s="38">
        <v>0</v>
      </c>
      <c r="M46" s="38">
        <f t="shared" si="15"/>
        <v>0</v>
      </c>
    </row>
    <row r="47" spans="1:13" ht="16.5" thickBot="1" x14ac:dyDescent="0.3">
      <c r="A47" s="22" t="s">
        <v>59</v>
      </c>
      <c r="B47" s="10">
        <v>0</v>
      </c>
      <c r="C47" s="10">
        <f t="shared" si="16"/>
        <v>0</v>
      </c>
      <c r="D47" s="10">
        <v>0</v>
      </c>
      <c r="E47" s="10">
        <f t="shared" si="14"/>
        <v>0</v>
      </c>
      <c r="F47" s="10">
        <f t="shared" si="14"/>
        <v>0</v>
      </c>
      <c r="G47" s="10">
        <v>0</v>
      </c>
      <c r="H47" s="10">
        <v>0</v>
      </c>
      <c r="I47" s="38">
        <v>0</v>
      </c>
      <c r="J47" s="38">
        <v>0</v>
      </c>
      <c r="K47" s="38">
        <v>0</v>
      </c>
      <c r="L47" s="38">
        <v>0</v>
      </c>
      <c r="M47" s="38">
        <f t="shared" si="15"/>
        <v>0</v>
      </c>
    </row>
    <row r="48" spans="1:13" ht="16.5" thickBot="1" x14ac:dyDescent="0.3">
      <c r="A48" s="23" t="s">
        <v>60</v>
      </c>
      <c r="B48" s="50">
        <f>+B49+B50+B51+B52+B53+B54+B55</f>
        <v>0</v>
      </c>
      <c r="C48" s="50">
        <f t="shared" ref="C48:M48" si="17">+C49+C50+C51+C52+C53+C54+C55</f>
        <v>0</v>
      </c>
      <c r="D48" s="50">
        <f t="shared" si="17"/>
        <v>0</v>
      </c>
      <c r="E48" s="50">
        <f t="shared" si="17"/>
        <v>0</v>
      </c>
      <c r="F48" s="50">
        <f t="shared" si="17"/>
        <v>0</v>
      </c>
      <c r="G48" s="50">
        <f t="shared" si="17"/>
        <v>0</v>
      </c>
      <c r="H48" s="50">
        <f t="shared" si="17"/>
        <v>0</v>
      </c>
      <c r="I48" s="50">
        <f t="shared" si="17"/>
        <v>0</v>
      </c>
      <c r="J48" s="50">
        <f t="shared" si="17"/>
        <v>0</v>
      </c>
      <c r="K48" s="50">
        <f t="shared" si="17"/>
        <v>0</v>
      </c>
      <c r="L48" s="50">
        <f t="shared" si="17"/>
        <v>0</v>
      </c>
      <c r="M48" s="50">
        <f t="shared" si="17"/>
        <v>0</v>
      </c>
    </row>
    <row r="49" spans="1:13" ht="15.75" x14ac:dyDescent="0.25">
      <c r="A49" s="22" t="s">
        <v>61</v>
      </c>
      <c r="B49" s="10">
        <v>0</v>
      </c>
      <c r="C49" s="10">
        <f t="shared" ref="C49:C55" si="18">SUM(B49:B49)</f>
        <v>0</v>
      </c>
      <c r="D49" s="10">
        <v>0</v>
      </c>
      <c r="E49" s="10">
        <f t="shared" si="14"/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f t="shared" ref="M49:M55" si="19">SUM(D49:I49)</f>
        <v>0</v>
      </c>
    </row>
    <row r="50" spans="1:13" ht="15.75" x14ac:dyDescent="0.25">
      <c r="A50" s="22" t="s">
        <v>62</v>
      </c>
      <c r="B50" s="10">
        <v>0</v>
      </c>
      <c r="C50" s="10">
        <f t="shared" si="18"/>
        <v>0</v>
      </c>
      <c r="D50" s="10">
        <v>0</v>
      </c>
      <c r="E50" s="10">
        <f t="shared" si="14"/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f t="shared" si="19"/>
        <v>0</v>
      </c>
    </row>
    <row r="51" spans="1:13" ht="15.75" x14ac:dyDescent="0.25">
      <c r="A51" s="22" t="s">
        <v>63</v>
      </c>
      <c r="B51" s="10">
        <v>0</v>
      </c>
      <c r="C51" s="10">
        <f t="shared" si="18"/>
        <v>0</v>
      </c>
      <c r="D51" s="10">
        <v>0</v>
      </c>
      <c r="E51" s="10">
        <f t="shared" si="14"/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f t="shared" si="19"/>
        <v>0</v>
      </c>
    </row>
    <row r="52" spans="1:13" ht="15.75" x14ac:dyDescent="0.25">
      <c r="A52" s="22" t="s">
        <v>64</v>
      </c>
      <c r="B52" s="10">
        <v>0</v>
      </c>
      <c r="C52" s="10">
        <f t="shared" si="18"/>
        <v>0</v>
      </c>
      <c r="D52" s="10">
        <v>0</v>
      </c>
      <c r="E52" s="10">
        <f t="shared" si="14"/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f t="shared" si="19"/>
        <v>0</v>
      </c>
    </row>
    <row r="53" spans="1:13" ht="15.75" x14ac:dyDescent="0.25">
      <c r="A53" s="22" t="s">
        <v>65</v>
      </c>
      <c r="B53" s="10">
        <v>0</v>
      </c>
      <c r="C53" s="10">
        <f t="shared" si="18"/>
        <v>0</v>
      </c>
      <c r="D53" s="10">
        <v>0</v>
      </c>
      <c r="E53" s="10">
        <f t="shared" si="14"/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f t="shared" si="19"/>
        <v>0</v>
      </c>
    </row>
    <row r="54" spans="1:13" ht="15.75" x14ac:dyDescent="0.25">
      <c r="A54" s="22" t="s">
        <v>66</v>
      </c>
      <c r="B54" s="10">
        <v>0</v>
      </c>
      <c r="C54" s="10">
        <f t="shared" si="18"/>
        <v>0</v>
      </c>
      <c r="D54" s="10">
        <v>0</v>
      </c>
      <c r="E54" s="10">
        <f t="shared" si="14"/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f t="shared" si="19"/>
        <v>0</v>
      </c>
    </row>
    <row r="55" spans="1:13" ht="16.5" thickBot="1" x14ac:dyDescent="0.3">
      <c r="A55" s="22" t="s">
        <v>67</v>
      </c>
      <c r="B55" s="41">
        <v>0</v>
      </c>
      <c r="C55" s="41">
        <f t="shared" si="18"/>
        <v>0</v>
      </c>
      <c r="D55" s="41">
        <v>0</v>
      </c>
      <c r="E55" s="41">
        <f t="shared" si="14"/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f t="shared" si="19"/>
        <v>0</v>
      </c>
    </row>
    <row r="56" spans="1:13" ht="16.5" thickBot="1" x14ac:dyDescent="0.3">
      <c r="A56" s="32" t="s">
        <v>31</v>
      </c>
      <c r="B56" s="75">
        <f>SUM(B57:B65)</f>
        <v>3503638</v>
      </c>
      <c r="C56" s="76">
        <f>+C57+C58+C59+C60+C61+C62+C63+C64+C65</f>
        <v>11783040</v>
      </c>
      <c r="D56" s="77">
        <v>0</v>
      </c>
      <c r="E56" s="77">
        <v>0</v>
      </c>
      <c r="F56" s="77">
        <f t="shared" ref="F56:M56" si="20">SUM(F57:F65)</f>
        <v>175626.04</v>
      </c>
      <c r="G56" s="78">
        <f t="shared" si="20"/>
        <v>19987.150000000001</v>
      </c>
      <c r="H56" s="77">
        <f t="shared" si="20"/>
        <v>803382.62000000011</v>
      </c>
      <c r="I56" s="77">
        <f t="shared" si="20"/>
        <v>1985352.3699999999</v>
      </c>
      <c r="J56" s="77">
        <f t="shared" si="20"/>
        <v>1695981.31</v>
      </c>
      <c r="K56" s="77">
        <f t="shared" si="20"/>
        <v>111406.98</v>
      </c>
      <c r="L56" s="77">
        <f t="shared" si="20"/>
        <v>169584.97</v>
      </c>
      <c r="M56" s="79">
        <f t="shared" si="20"/>
        <v>4791736.4699999988</v>
      </c>
    </row>
    <row r="57" spans="1:13" ht="15.75" x14ac:dyDescent="0.25">
      <c r="A57" s="3" t="s">
        <v>32</v>
      </c>
      <c r="B57" s="38">
        <v>1358000</v>
      </c>
      <c r="C57" s="38">
        <v>4860162</v>
      </c>
      <c r="D57" s="38">
        <v>0</v>
      </c>
      <c r="E57" s="38">
        <v>0</v>
      </c>
      <c r="F57" s="39">
        <v>168000.84</v>
      </c>
      <c r="G57" s="39">
        <v>0</v>
      </c>
      <c r="H57" s="39">
        <v>689058.56</v>
      </c>
      <c r="I57" s="39">
        <v>754172</v>
      </c>
      <c r="J57" s="39">
        <v>1168380.07</v>
      </c>
      <c r="K57" s="39">
        <v>111406.98</v>
      </c>
      <c r="L57" s="39">
        <v>143104.74</v>
      </c>
      <c r="M57" s="38">
        <f>SUM(D57:K57)</f>
        <v>2891018.4499999997</v>
      </c>
    </row>
    <row r="58" spans="1:13" ht="15.75" x14ac:dyDescent="0.25">
      <c r="A58" s="3" t="s">
        <v>33</v>
      </c>
      <c r="B58" s="10">
        <v>369300</v>
      </c>
      <c r="C58" s="10">
        <v>1614393</v>
      </c>
      <c r="D58" s="10">
        <v>0</v>
      </c>
      <c r="E58" s="10">
        <v>0</v>
      </c>
      <c r="F58" s="10">
        <v>0</v>
      </c>
      <c r="G58" s="10">
        <v>0</v>
      </c>
      <c r="H58" s="10">
        <v>20396.060000000001</v>
      </c>
      <c r="I58" s="10">
        <v>1053394.95</v>
      </c>
      <c r="J58" s="10">
        <v>527601.24</v>
      </c>
      <c r="K58" s="38">
        <v>0</v>
      </c>
      <c r="L58" s="38">
        <v>0</v>
      </c>
      <c r="M58" s="38">
        <f t="shared" ref="M58:M65" si="21">SUM(D58:K58)</f>
        <v>1601392.25</v>
      </c>
    </row>
    <row r="59" spans="1:13" ht="15.75" x14ac:dyDescent="0.25">
      <c r="A59" s="3" t="s">
        <v>34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38">
        <v>0</v>
      </c>
      <c r="L59" s="38">
        <v>0</v>
      </c>
      <c r="M59" s="38">
        <f t="shared" si="21"/>
        <v>0</v>
      </c>
    </row>
    <row r="60" spans="1:13" ht="15.75" x14ac:dyDescent="0.25">
      <c r="A60" s="3" t="s">
        <v>35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38">
        <v>0</v>
      </c>
      <c r="L60" s="38">
        <v>0</v>
      </c>
      <c r="M60" s="38">
        <f t="shared" si="21"/>
        <v>0</v>
      </c>
    </row>
    <row r="61" spans="1:13" ht="15.75" x14ac:dyDescent="0.25">
      <c r="A61" s="3" t="s">
        <v>36</v>
      </c>
      <c r="B61" s="10">
        <v>201338</v>
      </c>
      <c r="C61" s="10">
        <v>567385</v>
      </c>
      <c r="D61" s="10">
        <v>0</v>
      </c>
      <c r="E61" s="10">
        <v>0</v>
      </c>
      <c r="F61" s="40">
        <v>7625.2</v>
      </c>
      <c r="G61" s="40">
        <v>19987.150000000001</v>
      </c>
      <c r="H61" s="40">
        <v>93928</v>
      </c>
      <c r="I61" s="40">
        <v>156785.42000000001</v>
      </c>
      <c r="J61" s="40">
        <v>0</v>
      </c>
      <c r="K61" s="39">
        <v>0</v>
      </c>
      <c r="L61" s="39">
        <v>26480.23</v>
      </c>
      <c r="M61" s="38">
        <f t="shared" si="21"/>
        <v>278325.77</v>
      </c>
    </row>
    <row r="62" spans="1:13" ht="15.75" x14ac:dyDescent="0.25">
      <c r="A62" s="3" t="s">
        <v>37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51">
        <v>0</v>
      </c>
      <c r="I62" s="74">
        <v>0</v>
      </c>
      <c r="J62" s="74">
        <v>0</v>
      </c>
      <c r="K62" s="74">
        <v>0</v>
      </c>
      <c r="L62" s="74">
        <v>0</v>
      </c>
      <c r="M62" s="38">
        <f t="shared" si="21"/>
        <v>0</v>
      </c>
    </row>
    <row r="63" spans="1:13" ht="15.75" x14ac:dyDescent="0.25">
      <c r="A63" s="3" t="s">
        <v>38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51">
        <v>0</v>
      </c>
      <c r="I63" s="51">
        <v>0</v>
      </c>
      <c r="J63" s="74">
        <v>0</v>
      </c>
      <c r="K63" s="74">
        <v>0</v>
      </c>
      <c r="L63" s="74">
        <v>0</v>
      </c>
      <c r="M63" s="38">
        <f t="shared" si="21"/>
        <v>0</v>
      </c>
    </row>
    <row r="64" spans="1:13" ht="15.75" x14ac:dyDescent="0.25">
      <c r="A64" s="3" t="s">
        <v>39</v>
      </c>
      <c r="B64" s="10">
        <v>1575000</v>
      </c>
      <c r="C64" s="10">
        <v>254100</v>
      </c>
      <c r="D64" s="10">
        <v>0</v>
      </c>
      <c r="E64" s="10">
        <v>0</v>
      </c>
      <c r="F64" s="10">
        <v>0</v>
      </c>
      <c r="G64" s="10">
        <v>0</v>
      </c>
      <c r="H64" s="51">
        <v>0</v>
      </c>
      <c r="I64" s="51">
        <v>21000</v>
      </c>
      <c r="J64" s="74">
        <v>0</v>
      </c>
      <c r="K64" s="74">
        <v>0</v>
      </c>
      <c r="L64" s="74">
        <v>0</v>
      </c>
      <c r="M64" s="38">
        <f t="shared" si="21"/>
        <v>21000</v>
      </c>
    </row>
    <row r="65" spans="1:13" ht="15.75" x14ac:dyDescent="0.25">
      <c r="A65" s="3" t="s">
        <v>40</v>
      </c>
      <c r="B65" s="10">
        <v>0</v>
      </c>
      <c r="C65" s="10">
        <v>4487000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38">
        <v>0</v>
      </c>
      <c r="K65" s="38">
        <v>0</v>
      </c>
      <c r="L65" s="38">
        <v>0</v>
      </c>
      <c r="M65" s="38">
        <f t="shared" si="21"/>
        <v>0</v>
      </c>
    </row>
    <row r="66" spans="1:13" ht="16.5" thickBot="1" x14ac:dyDescent="0.3">
      <c r="A66" s="6" t="s">
        <v>41</v>
      </c>
      <c r="B66" s="52">
        <f t="shared" ref="B66:L66" si="22">+B14+B20+B30+B56</f>
        <v>696521299</v>
      </c>
      <c r="C66" s="11">
        <f t="shared" si="22"/>
        <v>739674363</v>
      </c>
      <c r="D66" s="11">
        <f t="shared" si="22"/>
        <v>44862620.939999998</v>
      </c>
      <c r="E66" s="11">
        <f t="shared" si="22"/>
        <v>45603368.069999993</v>
      </c>
      <c r="F66" s="11">
        <f t="shared" si="22"/>
        <v>47846368.330000006</v>
      </c>
      <c r="G66" s="11">
        <f t="shared" si="22"/>
        <v>49296720.529999994</v>
      </c>
      <c r="H66" s="11">
        <f t="shared" si="22"/>
        <v>50599283.899999999</v>
      </c>
      <c r="I66" s="11">
        <f t="shared" si="22"/>
        <v>81906443.040000021</v>
      </c>
      <c r="J66" s="11">
        <f t="shared" si="22"/>
        <v>50421396.680000007</v>
      </c>
      <c r="K66" s="11">
        <f t="shared" si="22"/>
        <v>56022294.159999989</v>
      </c>
      <c r="L66" s="11">
        <f t="shared" si="22"/>
        <v>51547460.43</v>
      </c>
      <c r="M66" s="11">
        <f>+M14+M20+M30+M56</f>
        <v>426558495.64999986</v>
      </c>
    </row>
    <row r="67" spans="1:13" ht="16.5" thickBot="1" x14ac:dyDescent="0.3">
      <c r="A67" s="15" t="s">
        <v>68</v>
      </c>
      <c r="B67" s="53">
        <f>+B68+B69+B70+B71</f>
        <v>0</v>
      </c>
      <c r="C67" s="53">
        <f t="shared" ref="C67:M67" si="23">+C68+C69+C70+C71</f>
        <v>0</v>
      </c>
      <c r="D67" s="53">
        <f t="shared" si="23"/>
        <v>0</v>
      </c>
      <c r="E67" s="53">
        <f t="shared" si="23"/>
        <v>0</v>
      </c>
      <c r="F67" s="53">
        <f t="shared" si="23"/>
        <v>0</v>
      </c>
      <c r="G67" s="53">
        <f t="shared" si="23"/>
        <v>0</v>
      </c>
      <c r="H67" s="53">
        <f t="shared" si="23"/>
        <v>0</v>
      </c>
      <c r="I67" s="53">
        <f t="shared" si="23"/>
        <v>0</v>
      </c>
      <c r="J67" s="53">
        <f t="shared" si="23"/>
        <v>0</v>
      </c>
      <c r="K67" s="53">
        <f t="shared" si="23"/>
        <v>0</v>
      </c>
      <c r="L67" s="53">
        <f t="shared" si="23"/>
        <v>0</v>
      </c>
      <c r="M67" s="53">
        <f t="shared" si="23"/>
        <v>0</v>
      </c>
    </row>
    <row r="68" spans="1:13" ht="15.75" x14ac:dyDescent="0.25">
      <c r="A68" s="2" t="s">
        <v>69</v>
      </c>
      <c r="B68" s="54">
        <v>0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/>
      <c r="M68" s="54">
        <v>0</v>
      </c>
    </row>
    <row r="69" spans="1:13" ht="15.75" x14ac:dyDescent="0.25">
      <c r="A69" s="2" t="s">
        <v>70</v>
      </c>
      <c r="B69" s="55">
        <v>0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/>
      <c r="M69" s="55">
        <v>0</v>
      </c>
    </row>
    <row r="70" spans="1:13" ht="15.75" x14ac:dyDescent="0.25">
      <c r="A70" s="2" t="s">
        <v>71</v>
      </c>
      <c r="B70" s="55">
        <v>0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/>
      <c r="M70" s="55">
        <v>0</v>
      </c>
    </row>
    <row r="71" spans="1:13" ht="16.5" thickBot="1" x14ac:dyDescent="0.3">
      <c r="A71" s="2" t="s">
        <v>72</v>
      </c>
      <c r="B71" s="56">
        <v>0</v>
      </c>
      <c r="C71" s="56">
        <v>0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/>
      <c r="M71" s="56">
        <v>0</v>
      </c>
    </row>
    <row r="72" spans="1:13" ht="16.5" thickBot="1" x14ac:dyDescent="0.3">
      <c r="A72" s="15" t="s">
        <v>73</v>
      </c>
      <c r="B72" s="53">
        <f>+B73+B74</f>
        <v>0</v>
      </c>
      <c r="C72" s="53">
        <f t="shared" ref="C72:M72" si="24">+C73+C74</f>
        <v>0</v>
      </c>
      <c r="D72" s="53">
        <f t="shared" si="24"/>
        <v>0</v>
      </c>
      <c r="E72" s="53">
        <f t="shared" si="24"/>
        <v>0</v>
      </c>
      <c r="F72" s="53">
        <f t="shared" si="24"/>
        <v>0</v>
      </c>
      <c r="G72" s="53">
        <f t="shared" si="24"/>
        <v>0</v>
      </c>
      <c r="H72" s="53">
        <f t="shared" si="24"/>
        <v>0</v>
      </c>
      <c r="I72" s="53">
        <f t="shared" si="24"/>
        <v>0</v>
      </c>
      <c r="J72" s="53">
        <f t="shared" si="24"/>
        <v>0</v>
      </c>
      <c r="K72" s="53">
        <f t="shared" si="24"/>
        <v>0</v>
      </c>
      <c r="L72" s="53">
        <f t="shared" si="24"/>
        <v>0</v>
      </c>
      <c r="M72" s="53">
        <f t="shared" si="24"/>
        <v>0</v>
      </c>
    </row>
    <row r="73" spans="1:13" ht="15.75" x14ac:dyDescent="0.25">
      <c r="A73" s="2" t="s">
        <v>74</v>
      </c>
      <c r="B73" s="54">
        <v>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/>
      <c r="M73" s="54">
        <v>0</v>
      </c>
    </row>
    <row r="74" spans="1:13" ht="16.5" thickBot="1" x14ac:dyDescent="0.3">
      <c r="A74" s="2" t="s">
        <v>75</v>
      </c>
      <c r="B74" s="56">
        <v>0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/>
      <c r="M74" s="56">
        <v>0</v>
      </c>
    </row>
    <row r="75" spans="1:13" ht="16.5" thickBot="1" x14ac:dyDescent="0.3">
      <c r="A75" s="15" t="s">
        <v>76</v>
      </c>
      <c r="B75" s="53">
        <f>+B76+B77+B78</f>
        <v>0</v>
      </c>
      <c r="C75" s="53">
        <f t="shared" ref="C75:M75" si="25">+C76+C77+C78</f>
        <v>0</v>
      </c>
      <c r="D75" s="53">
        <f t="shared" si="25"/>
        <v>0</v>
      </c>
      <c r="E75" s="53">
        <f t="shared" si="25"/>
        <v>0</v>
      </c>
      <c r="F75" s="53">
        <f t="shared" si="25"/>
        <v>0</v>
      </c>
      <c r="G75" s="53">
        <f t="shared" si="25"/>
        <v>0</v>
      </c>
      <c r="H75" s="53">
        <f t="shared" si="25"/>
        <v>0</v>
      </c>
      <c r="I75" s="53">
        <f t="shared" si="25"/>
        <v>0</v>
      </c>
      <c r="J75" s="53">
        <f t="shared" si="25"/>
        <v>0</v>
      </c>
      <c r="K75" s="53">
        <f t="shared" si="25"/>
        <v>0</v>
      </c>
      <c r="L75" s="53">
        <f t="shared" si="25"/>
        <v>0</v>
      </c>
      <c r="M75" s="53">
        <f t="shared" si="25"/>
        <v>0</v>
      </c>
    </row>
    <row r="76" spans="1:13" ht="15.75" x14ac:dyDescent="0.25">
      <c r="A76" s="2" t="s">
        <v>77</v>
      </c>
      <c r="B76" s="54">
        <v>0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/>
      <c r="M76" s="54">
        <v>0</v>
      </c>
    </row>
    <row r="77" spans="1:13" ht="15.75" x14ac:dyDescent="0.25">
      <c r="A77" s="2" t="s">
        <v>78</v>
      </c>
      <c r="B77" s="55">
        <v>0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/>
      <c r="M77" s="55">
        <v>0</v>
      </c>
    </row>
    <row r="78" spans="1:13" ht="15.75" x14ac:dyDescent="0.25">
      <c r="A78" s="2" t="s">
        <v>79</v>
      </c>
      <c r="B78" s="55">
        <v>0</v>
      </c>
      <c r="C78" s="55">
        <v>0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/>
      <c r="M78" s="55">
        <v>0</v>
      </c>
    </row>
    <row r="79" spans="1:13" ht="16.5" thickBot="1" x14ac:dyDescent="0.3">
      <c r="A79" s="24" t="s">
        <v>80</v>
      </c>
      <c r="B79" s="57"/>
      <c r="C79" s="57"/>
      <c r="D79" s="58"/>
      <c r="E79" s="58"/>
      <c r="F79" s="58"/>
      <c r="G79" s="58"/>
      <c r="H79" s="58"/>
      <c r="I79" s="58"/>
      <c r="J79" s="58"/>
      <c r="K79" s="58"/>
      <c r="L79" s="58"/>
      <c r="M79" s="58"/>
    </row>
    <row r="80" spans="1:13" ht="15.75" customHeight="1" x14ac:dyDescent="0.25">
      <c r="A80" s="17" t="s">
        <v>81</v>
      </c>
      <c r="B80" s="59">
        <f>+B81+B84+B87</f>
        <v>0</v>
      </c>
      <c r="C80" s="59">
        <f t="shared" ref="C80:M80" si="26">+C81+C84+C87</f>
        <v>0</v>
      </c>
      <c r="D80" s="59">
        <f t="shared" si="26"/>
        <v>0</v>
      </c>
      <c r="E80" s="59">
        <f t="shared" si="26"/>
        <v>0</v>
      </c>
      <c r="F80" s="59">
        <f t="shared" si="26"/>
        <v>0</v>
      </c>
      <c r="G80" s="59">
        <f t="shared" si="26"/>
        <v>0</v>
      </c>
      <c r="H80" s="59">
        <f t="shared" si="26"/>
        <v>0</v>
      </c>
      <c r="I80" s="59">
        <f t="shared" ref="I80:J80" si="27">+I81+I84+I87</f>
        <v>0</v>
      </c>
      <c r="J80" s="59">
        <f t="shared" si="27"/>
        <v>0</v>
      </c>
      <c r="K80" s="59">
        <f t="shared" ref="K80:L80" si="28">+K81+K84+K87</f>
        <v>0</v>
      </c>
      <c r="L80" s="59">
        <f t="shared" si="28"/>
        <v>0</v>
      </c>
      <c r="M80" s="59">
        <f t="shared" si="26"/>
        <v>0</v>
      </c>
    </row>
    <row r="81" spans="1:13" ht="15.75" customHeight="1" thickBot="1" x14ac:dyDescent="0.3">
      <c r="A81" s="17" t="s">
        <v>82</v>
      </c>
      <c r="B81" s="60">
        <f>+B82+B83</f>
        <v>0</v>
      </c>
      <c r="C81" s="60">
        <f t="shared" ref="C81:M81" si="29">+C82+C83</f>
        <v>0</v>
      </c>
      <c r="D81" s="60">
        <f t="shared" si="29"/>
        <v>0</v>
      </c>
      <c r="E81" s="60">
        <f t="shared" si="29"/>
        <v>0</v>
      </c>
      <c r="F81" s="60">
        <f t="shared" si="29"/>
        <v>0</v>
      </c>
      <c r="G81" s="60">
        <f t="shared" si="29"/>
        <v>0</v>
      </c>
      <c r="H81" s="60">
        <f t="shared" si="29"/>
        <v>0</v>
      </c>
      <c r="I81" s="60">
        <f t="shared" ref="I81:J81" si="30">+I82+I83</f>
        <v>0</v>
      </c>
      <c r="J81" s="60">
        <f t="shared" si="30"/>
        <v>0</v>
      </c>
      <c r="K81" s="60">
        <f t="shared" ref="K81:L81" si="31">+K82+K83</f>
        <v>0</v>
      </c>
      <c r="L81" s="60">
        <f t="shared" si="31"/>
        <v>0</v>
      </c>
      <c r="M81" s="60">
        <f t="shared" si="29"/>
        <v>0</v>
      </c>
    </row>
    <row r="82" spans="1:13" ht="15.75" customHeight="1" x14ac:dyDescent="0.25">
      <c r="A82" s="18" t="s">
        <v>83</v>
      </c>
      <c r="B82" s="61">
        <v>0</v>
      </c>
      <c r="C82" s="61">
        <v>0</v>
      </c>
      <c r="D82" s="61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0</v>
      </c>
      <c r="K82" s="61">
        <v>0</v>
      </c>
      <c r="L82" s="61"/>
      <c r="M82" s="61">
        <v>0</v>
      </c>
    </row>
    <row r="83" spans="1:13" ht="15.75" customHeight="1" thickBot="1" x14ac:dyDescent="0.3">
      <c r="A83" s="18" t="s">
        <v>84</v>
      </c>
      <c r="B83" s="62">
        <v>0</v>
      </c>
      <c r="C83" s="62">
        <v>0</v>
      </c>
      <c r="D83" s="62">
        <v>0</v>
      </c>
      <c r="E83" s="62">
        <v>0</v>
      </c>
      <c r="F83" s="62">
        <v>0</v>
      </c>
      <c r="G83" s="62">
        <v>0</v>
      </c>
      <c r="H83" s="62">
        <v>0</v>
      </c>
      <c r="I83" s="62">
        <v>0</v>
      </c>
      <c r="J83" s="62">
        <v>0</v>
      </c>
      <c r="K83" s="62">
        <v>0</v>
      </c>
      <c r="L83" s="62"/>
      <c r="M83" s="62">
        <v>0</v>
      </c>
    </row>
    <row r="84" spans="1:13" ht="15.75" customHeight="1" thickBot="1" x14ac:dyDescent="0.3">
      <c r="A84" s="17" t="s">
        <v>85</v>
      </c>
      <c r="B84" s="63">
        <f>+B85+B86</f>
        <v>0</v>
      </c>
      <c r="C84" s="63">
        <f t="shared" ref="C84:M84" si="32">+C85+C86</f>
        <v>0</v>
      </c>
      <c r="D84" s="63">
        <f t="shared" si="32"/>
        <v>0</v>
      </c>
      <c r="E84" s="63">
        <f t="shared" si="32"/>
        <v>0</v>
      </c>
      <c r="F84" s="63">
        <f t="shared" si="32"/>
        <v>0</v>
      </c>
      <c r="G84" s="63">
        <f t="shared" si="32"/>
        <v>0</v>
      </c>
      <c r="H84" s="63">
        <f t="shared" si="32"/>
        <v>0</v>
      </c>
      <c r="I84" s="63">
        <f t="shared" si="32"/>
        <v>0</v>
      </c>
      <c r="J84" s="63">
        <f t="shared" si="32"/>
        <v>0</v>
      </c>
      <c r="K84" s="63">
        <f t="shared" si="32"/>
        <v>0</v>
      </c>
      <c r="L84" s="63">
        <f t="shared" si="32"/>
        <v>0</v>
      </c>
      <c r="M84" s="63">
        <f t="shared" si="32"/>
        <v>0</v>
      </c>
    </row>
    <row r="85" spans="1:13" ht="15.75" customHeight="1" x14ac:dyDescent="0.25">
      <c r="A85" s="18" t="s">
        <v>86</v>
      </c>
      <c r="B85" s="61">
        <v>0</v>
      </c>
      <c r="C85" s="61">
        <v>0</v>
      </c>
      <c r="D85" s="61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/>
      <c r="M85" s="61">
        <v>0</v>
      </c>
    </row>
    <row r="86" spans="1:13" ht="15.75" customHeight="1" thickBot="1" x14ac:dyDescent="0.3">
      <c r="A86" s="18" t="s">
        <v>87</v>
      </c>
      <c r="B86" s="62">
        <v>0</v>
      </c>
      <c r="C86" s="62">
        <v>0</v>
      </c>
      <c r="D86" s="62">
        <v>0</v>
      </c>
      <c r="E86" s="62">
        <v>0</v>
      </c>
      <c r="F86" s="62">
        <v>0</v>
      </c>
      <c r="G86" s="62">
        <v>0</v>
      </c>
      <c r="H86" s="62">
        <v>0</v>
      </c>
      <c r="I86" s="62">
        <v>0</v>
      </c>
      <c r="J86" s="62">
        <v>0</v>
      </c>
      <c r="K86" s="62">
        <v>0</v>
      </c>
      <c r="L86" s="62"/>
      <c r="M86" s="62">
        <v>0</v>
      </c>
    </row>
    <row r="87" spans="1:13" ht="15.75" customHeight="1" thickBot="1" x14ac:dyDescent="0.3">
      <c r="A87" s="17" t="s">
        <v>88</v>
      </c>
      <c r="B87" s="63">
        <f>+B88</f>
        <v>0</v>
      </c>
      <c r="C87" s="63">
        <f t="shared" ref="C87:M87" si="33">+C88</f>
        <v>0</v>
      </c>
      <c r="D87" s="63">
        <f t="shared" si="33"/>
        <v>0</v>
      </c>
      <c r="E87" s="63">
        <f t="shared" si="33"/>
        <v>0</v>
      </c>
      <c r="F87" s="63">
        <f t="shared" si="33"/>
        <v>0</v>
      </c>
      <c r="G87" s="63">
        <f t="shared" si="33"/>
        <v>0</v>
      </c>
      <c r="H87" s="63">
        <f t="shared" si="33"/>
        <v>0</v>
      </c>
      <c r="I87" s="63">
        <f t="shared" si="33"/>
        <v>0</v>
      </c>
      <c r="J87" s="63">
        <f t="shared" si="33"/>
        <v>0</v>
      </c>
      <c r="K87" s="63">
        <f t="shared" si="33"/>
        <v>0</v>
      </c>
      <c r="L87" s="63">
        <f t="shared" si="33"/>
        <v>0</v>
      </c>
      <c r="M87" s="63">
        <f t="shared" si="33"/>
        <v>0</v>
      </c>
    </row>
    <row r="88" spans="1:13" ht="15.75" customHeight="1" thickBot="1" x14ac:dyDescent="0.3">
      <c r="A88" s="18" t="s">
        <v>89</v>
      </c>
      <c r="B88" s="64">
        <v>0</v>
      </c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4"/>
      <c r="M88" s="64">
        <v>0</v>
      </c>
    </row>
    <row r="89" spans="1:13" ht="15.75" customHeight="1" thickBot="1" x14ac:dyDescent="0.3">
      <c r="A89" s="19" t="s">
        <v>90</v>
      </c>
      <c r="B89" s="65">
        <f>+B80</f>
        <v>0</v>
      </c>
      <c r="C89" s="65">
        <f t="shared" ref="C89:M89" si="34">+C80</f>
        <v>0</v>
      </c>
      <c r="D89" s="65">
        <f t="shared" si="34"/>
        <v>0</v>
      </c>
      <c r="E89" s="65">
        <f t="shared" si="34"/>
        <v>0</v>
      </c>
      <c r="F89" s="65">
        <f t="shared" si="34"/>
        <v>0</v>
      </c>
      <c r="G89" s="65">
        <f t="shared" si="34"/>
        <v>0</v>
      </c>
      <c r="H89" s="65">
        <f t="shared" si="34"/>
        <v>0</v>
      </c>
      <c r="I89" s="65">
        <f t="shared" si="34"/>
        <v>0</v>
      </c>
      <c r="J89" s="65">
        <f t="shared" si="34"/>
        <v>0</v>
      </c>
      <c r="K89" s="65">
        <f t="shared" si="34"/>
        <v>0</v>
      </c>
      <c r="L89" s="65">
        <f t="shared" si="34"/>
        <v>0</v>
      </c>
      <c r="M89" s="65">
        <f t="shared" si="34"/>
        <v>0</v>
      </c>
    </row>
    <row r="90" spans="1:13" ht="15.75" customHeight="1" x14ac:dyDescent="0.25">
      <c r="A90" s="16" t="s">
        <v>91</v>
      </c>
      <c r="B90" s="11">
        <f t="shared" ref="B90" si="35">B66</f>
        <v>696521299</v>
      </c>
      <c r="C90" s="11">
        <f>C66</f>
        <v>739674363</v>
      </c>
      <c r="D90" s="11">
        <f>D66</f>
        <v>44862620.939999998</v>
      </c>
      <c r="E90" s="11">
        <f>E66</f>
        <v>45603368.069999993</v>
      </c>
      <c r="F90" s="11">
        <f t="shared" ref="F90:L90" si="36">F66</f>
        <v>47846368.330000006</v>
      </c>
      <c r="G90" s="11">
        <f t="shared" si="36"/>
        <v>49296720.529999994</v>
      </c>
      <c r="H90" s="11">
        <f t="shared" si="36"/>
        <v>50599283.899999999</v>
      </c>
      <c r="I90" s="11">
        <f t="shared" si="36"/>
        <v>81906443.040000021</v>
      </c>
      <c r="J90" s="11">
        <f t="shared" si="36"/>
        <v>50421396.680000007</v>
      </c>
      <c r="K90" s="11">
        <f t="shared" si="36"/>
        <v>56022294.159999989</v>
      </c>
      <c r="L90" s="11">
        <f t="shared" si="36"/>
        <v>51547460.43</v>
      </c>
      <c r="M90" s="11">
        <f>M66</f>
        <v>426558495.64999986</v>
      </c>
    </row>
    <row r="91" spans="1:13" ht="15.75" x14ac:dyDescent="0.25">
      <c r="A91" s="7" t="s">
        <v>46</v>
      </c>
      <c r="B91" s="4"/>
      <c r="C91" s="4"/>
      <c r="D91" s="12"/>
      <c r="E91" s="12"/>
      <c r="F91" s="12"/>
      <c r="G91" s="12"/>
      <c r="H91" s="12"/>
      <c r="I91" s="12"/>
      <c r="J91" s="12"/>
      <c r="K91" s="12"/>
      <c r="L91" s="12"/>
      <c r="M91" s="14"/>
    </row>
    <row r="92" spans="1:13" ht="15.75" x14ac:dyDescent="0.25">
      <c r="A92" s="7" t="s">
        <v>102</v>
      </c>
      <c r="B92" s="12"/>
      <c r="C92" s="12"/>
      <c r="D92" s="12"/>
      <c r="E92" s="4"/>
      <c r="F92" s="4"/>
      <c r="G92" s="4"/>
      <c r="H92" s="4"/>
      <c r="I92" s="4"/>
      <c r="J92" s="4"/>
      <c r="K92" s="4"/>
      <c r="L92" s="4"/>
      <c r="M92" s="14"/>
    </row>
    <row r="93" spans="1:13" ht="15.75" x14ac:dyDescent="0.25">
      <c r="A93" s="7" t="s">
        <v>103</v>
      </c>
      <c r="B93" s="12"/>
      <c r="C93" s="12"/>
      <c r="D93" s="12"/>
      <c r="E93" s="4"/>
      <c r="F93" s="4"/>
      <c r="G93" s="4"/>
      <c r="H93" s="4"/>
      <c r="I93" s="4"/>
      <c r="J93" s="4"/>
      <c r="K93" s="4"/>
      <c r="L93" s="4"/>
      <c r="M93" s="14"/>
    </row>
    <row r="94" spans="1:13" ht="15.75" x14ac:dyDescent="0.25">
      <c r="A94" s="8"/>
      <c r="B94" s="12"/>
      <c r="C94" s="12"/>
      <c r="D94" s="12"/>
      <c r="E94" s="4"/>
      <c r="F94" s="4"/>
      <c r="G94" s="4"/>
      <c r="H94" s="4"/>
      <c r="I94" s="4"/>
      <c r="J94" s="4"/>
      <c r="K94" s="4"/>
      <c r="L94" s="4"/>
      <c r="M94" s="14"/>
    </row>
    <row r="95" spans="1:13" ht="15.75" x14ac:dyDescent="0.25">
      <c r="A95" s="8"/>
      <c r="B95" s="12"/>
      <c r="C95" s="12"/>
      <c r="D95" s="12"/>
      <c r="E95" s="4"/>
      <c r="F95" s="4"/>
      <c r="G95" s="4"/>
      <c r="H95" s="4"/>
      <c r="I95" s="4"/>
      <c r="J95" s="4"/>
      <c r="K95" s="4"/>
      <c r="L95" s="4"/>
      <c r="M95" s="14"/>
    </row>
    <row r="96" spans="1:13" ht="15.75" x14ac:dyDescent="0.25">
      <c r="A96" s="9"/>
      <c r="B96" s="20"/>
      <c r="C96" s="20"/>
      <c r="D96" s="4"/>
      <c r="E96" s="4"/>
      <c r="F96" s="4"/>
      <c r="G96" s="4"/>
      <c r="H96" s="4"/>
      <c r="I96" s="4"/>
      <c r="J96" s="4"/>
      <c r="K96" s="4"/>
      <c r="L96" s="4"/>
      <c r="M96" s="14"/>
    </row>
    <row r="97" spans="1:13" ht="15.75" x14ac:dyDescent="0.25">
      <c r="B97" s="14"/>
      <c r="D97" s="14"/>
      <c r="E97" s="4"/>
      <c r="F97" s="4"/>
      <c r="G97" s="4"/>
      <c r="H97" s="4"/>
      <c r="I97" s="4"/>
      <c r="J97" s="4"/>
      <c r="K97" s="4"/>
      <c r="L97" s="4"/>
      <c r="M97" s="14"/>
    </row>
    <row r="98" spans="1:13" x14ac:dyDescent="0.25">
      <c r="E98" s="14"/>
      <c r="F98" s="14"/>
      <c r="G98" s="14"/>
      <c r="H98" s="14"/>
      <c r="I98" s="14"/>
      <c r="J98" s="14"/>
      <c r="K98" s="14"/>
      <c r="L98" s="14"/>
      <c r="M98" s="14"/>
    </row>
    <row r="99" spans="1:13" x14ac:dyDescent="0.25">
      <c r="E99" s="14"/>
      <c r="F99" s="14"/>
      <c r="G99" s="14"/>
      <c r="H99" s="14"/>
      <c r="I99" s="14"/>
      <c r="J99" s="14"/>
      <c r="K99" s="14"/>
      <c r="L99" s="14"/>
      <c r="M99" s="14"/>
    </row>
    <row r="100" spans="1:13" ht="15.75" x14ac:dyDescent="0.25">
      <c r="A100" s="1"/>
      <c r="B100" s="14"/>
      <c r="C100" s="66" t="s">
        <v>95</v>
      </c>
      <c r="D100" s="21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1:13" x14ac:dyDescent="0.25">
      <c r="B101" s="14"/>
      <c r="C101" s="67" t="s">
        <v>50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3" x14ac:dyDescent="0.25">
      <c r="B102" s="14"/>
      <c r="C102" s="68" t="s">
        <v>98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3" x14ac:dyDescent="0.25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</row>
    <row r="104" spans="1:13" x14ac:dyDescent="0.25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</row>
    <row r="105" spans="1:13" x14ac:dyDescent="0.25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</row>
    <row r="106" spans="1:13" x14ac:dyDescent="0.25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1:13" x14ac:dyDescent="0.25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</row>
  </sheetData>
  <mergeCells count="11">
    <mergeCell ref="A8:M8"/>
    <mergeCell ref="D1:D3"/>
    <mergeCell ref="A4:M4"/>
    <mergeCell ref="A5:M5"/>
    <mergeCell ref="A6:M6"/>
    <mergeCell ref="A7:M7"/>
    <mergeCell ref="A9:M9"/>
    <mergeCell ref="A11:A12"/>
    <mergeCell ref="B11:B12"/>
    <mergeCell ref="C11:C12"/>
    <mergeCell ref="D11:M11"/>
  </mergeCells>
  <pageMargins left="0" right="0" top="0" bottom="0" header="0.31496062992125984" footer="0.31496062992125984"/>
  <pageSetup scale="5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Ramírez Sánchez</cp:lastModifiedBy>
  <cp:lastPrinted>2024-10-03T17:03:19Z</cp:lastPrinted>
  <dcterms:created xsi:type="dcterms:W3CDTF">2022-07-08T12:51:12Z</dcterms:created>
  <dcterms:modified xsi:type="dcterms:W3CDTF">2024-10-09T18:19:55Z</dcterms:modified>
</cp:coreProperties>
</file>